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LPINA\SITO WEB\SITO KEYSOLUTIONS\2023\Pagina SNOW-BUS\"/>
    </mc:Choice>
  </mc:AlternateContent>
  <bookViews>
    <workbookView xWindow="-108" yWindow="-108" windowWidth="23256" windowHeight="12576"/>
  </bookViews>
  <sheets>
    <sheet name="CALCULATOR" sheetId="1" r:id="rId1"/>
    <sheet name="settings" sheetId="2" state="hidden" r:id="rId2"/>
    <sheet name="service" sheetId="3" state="hidden" r:id="rId3"/>
    <sheet name="costi acquisto" sheetId="4"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14" i="1"/>
  <c r="D26" i="1"/>
  <c r="D27" i="1" s="1"/>
  <c r="D31" i="1" s="1"/>
  <c r="G19" i="1"/>
  <c r="C36" i="1"/>
  <c r="B17" i="4"/>
  <c r="B15" i="4"/>
  <c r="D15" i="4" s="1"/>
  <c r="B14" i="4"/>
  <c r="D14" i="4" s="1"/>
  <c r="B13" i="4"/>
  <c r="D13" i="4" s="1"/>
  <c r="B12" i="4"/>
  <c r="D12" i="4" s="1"/>
  <c r="B11" i="4"/>
  <c r="D11" i="4" s="1"/>
  <c r="B10" i="4"/>
  <c r="D10" i="4" s="1"/>
  <c r="B24" i="3"/>
  <c r="B13" i="3"/>
  <c r="B3" i="3"/>
  <c r="A29" i="2"/>
  <c r="A30" i="2" s="1"/>
  <c r="A31" i="2" s="1"/>
  <c r="C32" i="1"/>
  <c r="C31" i="1"/>
  <c r="C28" i="1"/>
  <c r="A25" i="2"/>
  <c r="A26" i="2" s="1"/>
  <c r="A27" i="2" s="1"/>
  <c r="E18" i="2"/>
  <c r="A17" i="2"/>
  <c r="C19" i="1"/>
  <c r="D17" i="4" l="1"/>
  <c r="D18" i="4" s="1"/>
  <c r="D34" i="1" s="1"/>
  <c r="B1" i="3"/>
  <c r="F17" i="3" s="1"/>
  <c r="D28" i="1"/>
  <c r="D29" i="1" s="1"/>
  <c r="A18" i="2"/>
  <c r="A19" i="2" s="1"/>
  <c r="A20" i="2" s="1"/>
  <c r="A21" i="2" s="1"/>
  <c r="A22" i="2" s="1"/>
  <c r="C13" i="1"/>
  <c r="B13" i="1"/>
  <c r="C17" i="1"/>
  <c r="D32" i="1" l="1"/>
  <c r="D33" i="1"/>
  <c r="D36" i="1" l="1"/>
</calcChain>
</file>

<file path=xl/sharedStrings.xml><?xml version="1.0" encoding="utf-8"?>
<sst xmlns="http://schemas.openxmlformats.org/spreadsheetml/2006/main" count="115" uniqueCount="110">
  <si>
    <t>GENERAL SETTINGS</t>
  </si>
  <si>
    <t>Currency</t>
  </si>
  <si>
    <t>SETTINGS</t>
  </si>
  <si>
    <t>CURRENCY</t>
  </si>
  <si>
    <t>EUR</t>
  </si>
  <si>
    <t>USD</t>
  </si>
  <si>
    <t>CAD</t>
  </si>
  <si>
    <t>LENGHT</t>
  </si>
  <si>
    <t>Km</t>
  </si>
  <si>
    <t>Miles</t>
  </si>
  <si>
    <t>CAPACITY</t>
  </si>
  <si>
    <t>Flat to mild</t>
  </si>
  <si>
    <t>Medium</t>
  </si>
  <si>
    <t>Transalp model</t>
  </si>
  <si>
    <t>Steep</t>
  </si>
  <si>
    <t>Transalp version</t>
  </si>
  <si>
    <t>Slope</t>
  </si>
  <si>
    <t>TRIP SETTINGS</t>
  </si>
  <si>
    <t>Trip length</t>
  </si>
  <si>
    <t>Gasoline price</t>
  </si>
  <si>
    <t>Passengers</t>
  </si>
  <si>
    <t>Number of days / season</t>
  </si>
  <si>
    <t>Number of trips / day</t>
  </si>
  <si>
    <t>Average passengers / trip</t>
  </si>
  <si>
    <t>Seats</t>
  </si>
  <si>
    <t>Liter</t>
  </si>
  <si>
    <t>Gallon</t>
  </si>
  <si>
    <t>RESULTS</t>
  </si>
  <si>
    <t>Estimated operation hours / year</t>
  </si>
  <si>
    <t>Number of trips / year</t>
  </si>
  <si>
    <t>Number of passengers / year</t>
  </si>
  <si>
    <t>Type of road / slope</t>
  </si>
  <si>
    <t>Valute</t>
  </si>
  <si>
    <t>Km / miles</t>
  </si>
  <si>
    <t>Ticket Eur / km</t>
  </si>
  <si>
    <t>CAMPI DI CALCOLO ESTERNI</t>
  </si>
  <si>
    <t>Calcolo del biglietto suggerito Eur / km</t>
  </si>
  <si>
    <t>Biglietto suggerito Eur / miglia se selezionato</t>
  </si>
  <si>
    <t>Biglietto suggerito se USD</t>
  </si>
  <si>
    <t>Biglietto suggerito se CAD</t>
  </si>
  <si>
    <t>Prezzo finale suggerito biglietto</t>
  </si>
  <si>
    <t>Campo minimi da conteggiare</t>
  </si>
  <si>
    <t>Vel media kmh</t>
  </si>
  <si>
    <t>Media controllo km o miglia</t>
  </si>
  <si>
    <t>Media in base al percorso 1</t>
  </si>
  <si>
    <t>Media in base al percorso 2</t>
  </si>
  <si>
    <t>Operation distance / year</t>
  </si>
  <si>
    <t>Consumo L/H</t>
  </si>
  <si>
    <t>Comtrollo consumo litri 1</t>
  </si>
  <si>
    <t>Controllo consumo litri 2</t>
  </si>
  <si>
    <t>Controllo consumo litri se in galloni</t>
  </si>
  <si>
    <t>SERVICE FINO A 1000 ORE</t>
  </si>
  <si>
    <t>RICAMBI COMPLESSIVI</t>
  </si>
  <si>
    <t>SERVICE 1200 ORE CON DISTRIB</t>
  </si>
  <si>
    <t xml:space="preserve">RICAMBI </t>
  </si>
  <si>
    <t>OLIO MOTORE X 5</t>
  </si>
  <si>
    <t>OLIO CAMBIO X 5</t>
  </si>
  <si>
    <t>OLIO MOTORE</t>
  </si>
  <si>
    <t>OLIO CAMBIO</t>
  </si>
  <si>
    <t>ANTIGELO</t>
  </si>
  <si>
    <t>LIQUIDO FRENI</t>
  </si>
  <si>
    <t>MANODOPERA ALTRO</t>
  </si>
  <si>
    <t>MANODOPERA DISTRIBUZIONE 5H</t>
  </si>
  <si>
    <t>COSTO SERVICE PRIMA DELLE 1200</t>
  </si>
  <si>
    <t>COSTO SERVICE ALLE 1200 ORE</t>
  </si>
  <si>
    <t>MANODOPERA X 5 - 276 / TG</t>
  </si>
  <si>
    <t>CINGHIE TRASMISSIONE 149 X 4</t>
  </si>
  <si>
    <t xml:space="preserve">CINGHIA TRASMISSIONE </t>
  </si>
  <si>
    <t>RICAMBI EXTRA PREVEDIBILI IN 1200H</t>
  </si>
  <si>
    <t>RUOTINI  28,45 X 8 PZ</t>
  </si>
  <si>
    <t>DERIVE</t>
  </si>
  <si>
    <t xml:space="preserve">ALTRA MANODOPERA EXTRA </t>
  </si>
  <si>
    <t>COSTO TOTALE FINO A  1200 ORE</t>
  </si>
  <si>
    <t>CAMPI DI COMODO PER COMPUTO</t>
  </si>
  <si>
    <t>COSTO ORARIO</t>
  </si>
  <si>
    <t>COSTI ACQUISTO</t>
  </si>
  <si>
    <t>SUPERCLASS + TA 6</t>
  </si>
  <si>
    <t>SUPERCLASS + TA 9</t>
  </si>
  <si>
    <t>Slitta con schienalino, rops, luci k-2 posti e gancio a sfera</t>
  </si>
  <si>
    <t>Ammortamento in anni</t>
  </si>
  <si>
    <t>Controllo se US 6 posti</t>
  </si>
  <si>
    <t>Controllo se US 9 posti</t>
  </si>
  <si>
    <t>Controllo se CA 6 posti</t>
  </si>
  <si>
    <t>Controllo se CA 9 posti</t>
  </si>
  <si>
    <t>Controllo se EU 6 posti</t>
  </si>
  <si>
    <t>Controllo se EU 9 posti</t>
  </si>
  <si>
    <t>Valore acquisto da considerare</t>
  </si>
  <si>
    <t>Valore diviso per anni ammortam</t>
  </si>
  <si>
    <t>Colonna1</t>
  </si>
  <si>
    <t>Suggerito</t>
  </si>
  <si>
    <t>Rispetto a Slope</t>
  </si>
  <si>
    <t>Converttitore</t>
  </si>
  <si>
    <t>VUOTA</t>
  </si>
  <si>
    <t>COSTO ORARIO DA IMPUTARE</t>
  </si>
  <si>
    <t>CALCOLO SERVICE FINO 1399 H</t>
  </si>
  <si>
    <t>Min se KM</t>
  </si>
  <si>
    <t>Min se MILES</t>
  </si>
  <si>
    <t>Unit of lenght</t>
  </si>
  <si>
    <t>Unit of volume</t>
  </si>
  <si>
    <t>Estimated maintenance / year</t>
  </si>
  <si>
    <t>Click on the result for info</t>
  </si>
  <si>
    <t>Estimated fuel cost / year</t>
  </si>
  <si>
    <t>Est. tickets revenue / year</t>
  </si>
  <si>
    <t>EST. NET REVENUE / YEAR</t>
  </si>
  <si>
    <t>Enter data       in box below</t>
  </si>
  <si>
    <t>Est. vehicle depreciation / year</t>
  </si>
  <si>
    <t>Single ticket price</t>
  </si>
  <si>
    <t>(incl. snowmobile)</t>
  </si>
  <si>
    <t xml:space="preserve"> SNOWBUS Total passengers </t>
  </si>
  <si>
    <t xml:space="preserve">  Suggested ticket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</si>
</sst>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8" x14ac:knownFonts="1">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1"/>
      <color theme="1"/>
      <name val="Calibri Light"/>
      <family val="2"/>
      <scheme val="major"/>
    </font>
    <font>
      <b/>
      <i/>
      <sz val="10"/>
      <color theme="1"/>
      <name val="Calibri Light"/>
      <family val="2"/>
      <scheme val="major"/>
    </font>
    <font>
      <b/>
      <sz val="10"/>
      <color theme="1"/>
      <name val="Calibri Light"/>
      <family val="2"/>
      <scheme val="major"/>
    </font>
    <font>
      <i/>
      <sz val="10"/>
      <color theme="1"/>
      <name val="Calibri Light"/>
      <family val="2"/>
      <scheme val="major"/>
    </font>
    <font>
      <sz val="8"/>
      <color theme="1"/>
      <name val="Calibri Light"/>
      <family val="2"/>
      <scheme val="major"/>
    </font>
    <font>
      <sz val="10"/>
      <color theme="1"/>
      <name val="Calibri Light"/>
      <family val="2"/>
      <scheme val="major"/>
    </font>
    <font>
      <i/>
      <sz val="8"/>
      <color theme="1"/>
      <name val="Calibri Light"/>
      <family val="2"/>
      <scheme val="major"/>
    </font>
    <font>
      <i/>
      <sz val="9"/>
      <color theme="1"/>
      <name val="Calibri Light"/>
      <family val="2"/>
      <scheme val="major"/>
    </font>
    <font>
      <sz val="9"/>
      <color theme="1"/>
      <name val="Calibri Light"/>
      <family val="2"/>
      <scheme val="major"/>
    </font>
    <font>
      <b/>
      <sz val="10"/>
      <color rgb="FFFF0000"/>
      <name val="Calibri Light"/>
      <family val="2"/>
      <scheme val="major"/>
    </font>
    <font>
      <i/>
      <sz val="10"/>
      <color rgb="FFFF0000"/>
      <name val="Calibri Light"/>
      <family val="2"/>
      <scheme val="major"/>
    </font>
    <font>
      <b/>
      <i/>
      <sz val="10"/>
      <color rgb="FFFF0000"/>
      <name val="Calibri Light"/>
      <family val="2"/>
      <scheme val="major"/>
    </font>
    <font>
      <b/>
      <sz val="11"/>
      <color rgb="FFFF0000"/>
      <name val="Calibri Light"/>
      <family val="2"/>
      <scheme val="major"/>
    </font>
    <font>
      <i/>
      <sz val="11"/>
      <color theme="1"/>
      <name val="Calibri Light"/>
      <family val="2"/>
      <scheme val="major"/>
    </font>
  </fonts>
  <fills count="6">
    <fill>
      <patternFill patternType="none"/>
    </fill>
    <fill>
      <patternFill patternType="gray125"/>
    </fill>
    <fill>
      <patternFill patternType="solid">
        <fgColor rgb="FFE6F0FE"/>
        <bgColor indexed="64"/>
      </patternFill>
    </fill>
    <fill>
      <patternFill patternType="solid">
        <fgColor rgb="FFE3EEFD"/>
        <bgColor indexed="64"/>
      </patternFill>
    </fill>
    <fill>
      <patternFill patternType="solid">
        <fgColor rgb="FFF2F8EE"/>
        <bgColor indexed="64"/>
      </patternFill>
    </fill>
    <fill>
      <patternFill patternType="solid">
        <fgColor rgb="FFFFF6D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0" fillId="0" borderId="1" xfId="0" applyBorder="1"/>
    <xf numFmtId="0" fontId="2" fillId="0" borderId="1" xfId="0" applyFont="1" applyBorder="1"/>
    <xf numFmtId="0" fontId="1" fillId="0" borderId="0" xfId="0" applyFont="1"/>
    <xf numFmtId="2" fontId="0" fillId="0" borderId="0" xfId="0" applyNumberFormat="1"/>
    <xf numFmtId="2" fontId="2" fillId="0" borderId="1" xfId="0" applyNumberFormat="1" applyFont="1" applyBorder="1"/>
    <xf numFmtId="2" fontId="0" fillId="0" borderId="1" xfId="0" applyNumberFormat="1" applyBorder="1"/>
    <xf numFmtId="2" fontId="1" fillId="0" borderId="0" xfId="0" applyNumberFormat="1" applyFont="1"/>
    <xf numFmtId="0" fontId="1" fillId="0" borderId="0" xfId="0" applyFont="1" applyProtection="1">
      <protection hidden="1"/>
    </xf>
    <xf numFmtId="0" fontId="0" fillId="0" borderId="0" xfId="0" applyProtection="1">
      <protection hidden="1"/>
    </xf>
    <xf numFmtId="4" fontId="0" fillId="0" borderId="0" xfId="0" applyNumberFormat="1" applyProtection="1">
      <protection hidden="1"/>
    </xf>
    <xf numFmtId="4" fontId="1" fillId="0" borderId="0" xfId="0" applyNumberFormat="1" applyFont="1" applyProtection="1">
      <protection hidden="1"/>
    </xf>
    <xf numFmtId="0" fontId="1" fillId="0" borderId="1" xfId="0" applyFont="1" applyBorder="1"/>
    <xf numFmtId="0" fontId="3" fillId="0" borderId="1" xfId="0" applyFont="1" applyBorder="1"/>
    <xf numFmtId="0" fontId="1" fillId="0" borderId="5" xfId="0" applyFont="1" applyBorder="1"/>
    <xf numFmtId="0" fontId="4" fillId="0" borderId="0" xfId="0" applyFont="1"/>
    <xf numFmtId="0" fontId="5" fillId="0" borderId="0" xfId="0" applyFont="1"/>
    <xf numFmtId="0" fontId="5" fillId="0" borderId="0" xfId="0" applyFont="1" applyAlignment="1">
      <alignment horizontal="center"/>
    </xf>
    <xf numFmtId="0" fontId="4" fillId="0" borderId="0" xfId="0" applyFont="1" applyAlignment="1">
      <alignment horizontal="left"/>
    </xf>
    <xf numFmtId="0" fontId="6" fillId="3" borderId="1" xfId="0" applyFont="1" applyFill="1" applyBorder="1" applyAlignment="1">
      <alignment horizontal="left" vertical="center"/>
    </xf>
    <xf numFmtId="0" fontId="7" fillId="0" borderId="0" xfId="0" applyFont="1"/>
    <xf numFmtId="0" fontId="7" fillId="0" borderId="0" xfId="0" applyFont="1" applyAlignment="1">
      <alignment horizontal="center"/>
    </xf>
    <xf numFmtId="0" fontId="8" fillId="0" borderId="0" xfId="0" applyFont="1" applyAlignment="1">
      <alignment horizontal="center" vertical="center" wrapText="1"/>
    </xf>
    <xf numFmtId="0" fontId="9" fillId="2" borderId="2" xfId="0" applyFont="1" applyFill="1" applyBorder="1"/>
    <xf numFmtId="0" fontId="7" fillId="2" borderId="4" xfId="0" applyFont="1" applyFill="1" applyBorder="1"/>
    <xf numFmtId="0" fontId="7" fillId="2" borderId="3" xfId="0" applyFont="1" applyFill="1" applyBorder="1" applyAlignment="1">
      <alignment horizontal="center"/>
    </xf>
    <xf numFmtId="0" fontId="4" fillId="0" borderId="1" xfId="0" applyFont="1" applyFill="1" applyBorder="1" applyAlignment="1" applyProtection="1">
      <alignment horizontal="center"/>
      <protection locked="0"/>
    </xf>
    <xf numFmtId="0" fontId="10" fillId="5" borderId="6" xfId="0" applyFont="1" applyFill="1" applyBorder="1" applyAlignment="1">
      <alignment horizontal="left"/>
    </xf>
    <xf numFmtId="0" fontId="8" fillId="5" borderId="7" xfId="0" applyFont="1" applyFill="1" applyBorder="1" applyAlignment="1">
      <alignment horizontal="left"/>
    </xf>
    <xf numFmtId="0" fontId="8" fillId="5" borderId="8" xfId="0" applyFont="1" applyFill="1" applyBorder="1" applyAlignment="1">
      <alignment horizontal="left"/>
    </xf>
    <xf numFmtId="0" fontId="4" fillId="5" borderId="1" xfId="0" applyFont="1" applyFill="1" applyBorder="1" applyAlignment="1">
      <alignment horizontal="center"/>
    </xf>
    <xf numFmtId="0" fontId="10" fillId="5" borderId="9" xfId="0" applyFont="1" applyFill="1" applyBorder="1" applyAlignment="1">
      <alignment horizontal="left" vertical="center"/>
    </xf>
    <xf numFmtId="0" fontId="4" fillId="5" borderId="10" xfId="0" applyFont="1" applyFill="1" applyBorder="1"/>
    <xf numFmtId="0" fontId="4" fillId="0" borderId="0" xfId="0" applyFont="1" applyAlignment="1">
      <alignment horizontal="center"/>
    </xf>
    <xf numFmtId="0" fontId="6" fillId="4" borderId="1" xfId="0" applyFont="1" applyFill="1" applyBorder="1" applyAlignment="1">
      <alignment horizontal="left" vertical="center"/>
    </xf>
    <xf numFmtId="0" fontId="9" fillId="4" borderId="2" xfId="0" applyFont="1" applyFill="1" applyBorder="1"/>
    <xf numFmtId="0" fontId="7" fillId="4" borderId="4" xfId="0" applyFont="1" applyFill="1" applyBorder="1"/>
    <xf numFmtId="0" fontId="7" fillId="4" borderId="3" xfId="0" applyFont="1" applyFill="1" applyBorder="1" applyAlignment="1">
      <alignment horizontal="center"/>
    </xf>
    <xf numFmtId="0" fontId="11" fillId="5" borderId="2" xfId="0" applyFont="1" applyFill="1" applyBorder="1" applyAlignment="1">
      <alignment horizontal="left" vertical="center"/>
    </xf>
    <xf numFmtId="0" fontId="4" fillId="5" borderId="4" xfId="0" applyFont="1" applyFill="1" applyBorder="1"/>
    <xf numFmtId="0" fontId="4" fillId="5" borderId="3" xfId="0" applyFont="1" applyFill="1" applyBorder="1"/>
    <xf numFmtId="2" fontId="4" fillId="5" borderId="2" xfId="0" applyNumberFormat="1" applyFont="1" applyFill="1" applyBorder="1" applyAlignment="1">
      <alignment horizontal="left"/>
    </xf>
    <xf numFmtId="0" fontId="7" fillId="5" borderId="4" xfId="0" applyFont="1" applyFill="1" applyBorder="1" applyAlignment="1">
      <alignment horizontal="left"/>
    </xf>
    <xf numFmtId="0" fontId="7" fillId="5" borderId="3" xfId="0" applyFont="1" applyFill="1" applyBorder="1" applyAlignment="1">
      <alignment horizontal="left"/>
    </xf>
    <xf numFmtId="164" fontId="4" fillId="0" borderId="0" xfId="0" applyNumberFormat="1" applyFont="1"/>
    <xf numFmtId="2" fontId="4" fillId="0" borderId="0" xfId="0" applyNumberFormat="1" applyFont="1" applyAlignment="1">
      <alignment horizontal="left"/>
    </xf>
    <xf numFmtId="0" fontId="7" fillId="0" borderId="0" xfId="0" applyFont="1" applyAlignment="1">
      <alignment horizontal="left"/>
    </xf>
    <xf numFmtId="0" fontId="9" fillId="0" borderId="0" xfId="0" applyFont="1"/>
    <xf numFmtId="0" fontId="8" fillId="0" borderId="0" xfId="0" applyFont="1" applyAlignment="1">
      <alignment horizontal="right" vertical="center" wrapText="1"/>
    </xf>
    <xf numFmtId="0" fontId="6" fillId="5" borderId="1" xfId="0" applyFont="1" applyFill="1" applyBorder="1" applyAlignment="1">
      <alignment horizontal="left" vertical="center"/>
    </xf>
    <xf numFmtId="0" fontId="9" fillId="5" borderId="2" xfId="0" applyFont="1" applyFill="1" applyBorder="1"/>
    <xf numFmtId="0" fontId="7" fillId="5" borderId="4" xfId="0" applyFont="1" applyFill="1" applyBorder="1"/>
    <xf numFmtId="0" fontId="7" fillId="5" borderId="3" xfId="0" applyFont="1" applyFill="1" applyBorder="1" applyAlignment="1">
      <alignment horizontal="center"/>
    </xf>
    <xf numFmtId="3" fontId="4" fillId="5" borderId="1" xfId="0" applyNumberFormat="1" applyFont="1" applyFill="1" applyBorder="1" applyAlignment="1">
      <alignment horizontal="right"/>
    </xf>
    <xf numFmtId="0" fontId="12" fillId="0" borderId="0" xfId="0" applyFont="1" applyAlignment="1">
      <alignment horizontal="center"/>
    </xf>
    <xf numFmtId="0" fontId="4" fillId="5" borderId="1" xfId="0" applyFont="1" applyFill="1" applyBorder="1" applyAlignment="1">
      <alignment horizontal="right"/>
    </xf>
    <xf numFmtId="1" fontId="4" fillId="5" borderId="1" xfId="0" applyNumberFormat="1" applyFont="1" applyFill="1" applyBorder="1" applyAlignment="1">
      <alignment horizontal="right"/>
    </xf>
    <xf numFmtId="1" fontId="4" fillId="0" borderId="0" xfId="0" applyNumberFormat="1" applyFont="1" applyAlignment="1">
      <alignment horizontal="right"/>
    </xf>
    <xf numFmtId="3" fontId="4" fillId="0" borderId="0" xfId="0" applyNumberFormat="1" applyFont="1" applyAlignment="1">
      <alignment horizontal="right"/>
    </xf>
    <xf numFmtId="0" fontId="13" fillId="5" borderId="2" xfId="0" applyFont="1" applyFill="1" applyBorder="1"/>
    <xf numFmtId="0" fontId="14" fillId="5" borderId="4" xfId="0" applyFont="1" applyFill="1" applyBorder="1"/>
    <xf numFmtId="0" fontId="15" fillId="5" borderId="3" xfId="0" applyFont="1" applyFill="1" applyBorder="1" applyAlignment="1">
      <alignment horizontal="center"/>
    </xf>
    <xf numFmtId="3" fontId="16" fillId="5" borderId="1" xfId="0" applyNumberFormat="1" applyFont="1" applyFill="1" applyBorder="1" applyAlignment="1">
      <alignment horizontal="right"/>
    </xf>
    <xf numFmtId="0" fontId="17" fillId="0" borderId="0" xfId="0" applyFont="1"/>
    <xf numFmtId="0" fontId="17" fillId="0" borderId="0" xfId="0" applyFont="1" applyAlignment="1">
      <alignment horizontal="center"/>
    </xf>
  </cellXfs>
  <cellStyles count="1">
    <cellStyle name="Normale" xfId="0" builtinId="0"/>
  </cellStyles>
  <dxfs count="7">
    <dxf>
      <font>
        <b val="0"/>
        <i/>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dxf>
    <dxf>
      <font>
        <b val="0"/>
        <i/>
        <strike val="0"/>
        <condense val="0"/>
        <extend val="0"/>
        <outline val="0"/>
        <shadow val="0"/>
        <u val="none"/>
        <vertAlign val="baseline"/>
        <sz val="11"/>
        <color theme="1"/>
        <name val="Calibri"/>
        <scheme val="minor"/>
      </font>
    </dxf>
    <dxf>
      <numFmt numFmtId="2" formatCode="0.00"/>
      <border diagonalUp="0" diagonalDown="0">
        <left/>
        <right/>
        <top style="thin">
          <color indexed="64"/>
        </top>
        <bottom style="thin">
          <color indexed="64"/>
        </bottom>
        <vertical style="thin">
          <color indexed="64"/>
        </vertical>
        <horizontal style="thin">
          <color indexed="64"/>
        </horizontal>
      </border>
    </dxf>
    <dxf>
      <numFmt numFmtId="2" formatCode="0.00"/>
    </dxf>
    <dxf>
      <font>
        <b val="0"/>
        <i/>
        <strike val="0"/>
        <condense val="0"/>
        <extend val="0"/>
        <outline val="0"/>
        <shadow val="0"/>
        <u val="none"/>
        <vertAlign val="baseline"/>
        <sz val="11"/>
        <color theme="1"/>
        <name val="Calibri"/>
        <scheme val="minor"/>
      </font>
      <numFmt numFmtId="2" formatCode="0.0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6DD"/>
      <color rgb="FFF2F8EE"/>
      <color rgb="FFE3EEFD"/>
      <color rgb="FFF4F8FE"/>
      <color rgb="FFECF3FE"/>
      <color rgb="FFE6F0FE"/>
      <color rgb="FFDEEBF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8.png"/><Relationship Id="rId18" Type="http://schemas.openxmlformats.org/officeDocument/2006/relationships/image" Target="../media/image18.svg"/><Relationship Id="rId26" Type="http://schemas.openxmlformats.org/officeDocument/2006/relationships/image" Target="../media/image26.svg"/><Relationship Id="rId3" Type="http://schemas.openxmlformats.org/officeDocument/2006/relationships/image" Target="../media/image2.png"/><Relationship Id="rId21" Type="http://schemas.openxmlformats.org/officeDocument/2006/relationships/image" Target="../media/image12.png"/><Relationship Id="rId7" Type="http://schemas.openxmlformats.org/officeDocument/2006/relationships/image" Target="../media/image4.png"/><Relationship Id="rId12" Type="http://schemas.openxmlformats.org/officeDocument/2006/relationships/image" Target="../media/image12.svg"/><Relationship Id="rId17" Type="http://schemas.openxmlformats.org/officeDocument/2006/relationships/image" Target="../media/image10.png"/><Relationship Id="rId25" Type="http://schemas.openxmlformats.org/officeDocument/2006/relationships/image" Target="../media/image14.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svg"/><Relationship Id="rId29" Type="http://schemas.openxmlformats.org/officeDocument/2006/relationships/image" Target="../media/image29.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7.png"/><Relationship Id="rId24" Type="http://schemas.openxmlformats.org/officeDocument/2006/relationships/image" Target="../media/image24.svg"/><Relationship Id="rId32" Type="http://schemas.openxmlformats.org/officeDocument/2006/relationships/image" Target="../media/image18.png"/><Relationship Id="rId5" Type="http://schemas.openxmlformats.org/officeDocument/2006/relationships/image" Target="../media/image3.png"/><Relationship Id="rId15" Type="http://schemas.openxmlformats.org/officeDocument/2006/relationships/image" Target="../media/image9.png"/><Relationship Id="rId23" Type="http://schemas.openxmlformats.org/officeDocument/2006/relationships/image" Target="../media/image13.png"/><Relationship Id="rId28" Type="http://schemas.openxmlformats.org/officeDocument/2006/relationships/image" Target="../media/image16.png"/><Relationship Id="rId10" Type="http://schemas.openxmlformats.org/officeDocument/2006/relationships/image" Target="../media/image6.jpeg"/><Relationship Id="rId19" Type="http://schemas.openxmlformats.org/officeDocument/2006/relationships/image" Target="../media/image11.png"/><Relationship Id="rId31" Type="http://schemas.openxmlformats.org/officeDocument/2006/relationships/image" Target="../media/image31.svg"/><Relationship Id="rId4" Type="http://schemas.openxmlformats.org/officeDocument/2006/relationships/image" Target="../media/image4.svg"/><Relationship Id="rId9" Type="http://schemas.openxmlformats.org/officeDocument/2006/relationships/image" Target="../media/image5.jpeg"/><Relationship Id="rId14" Type="http://schemas.openxmlformats.org/officeDocument/2006/relationships/image" Target="../media/image14.svg"/><Relationship Id="rId22" Type="http://schemas.openxmlformats.org/officeDocument/2006/relationships/image" Target="../media/image22.svg"/><Relationship Id="rId27" Type="http://schemas.openxmlformats.org/officeDocument/2006/relationships/image" Target="../media/image15.png"/><Relationship Id="rId30"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24</xdr:row>
      <xdr:rowOff>56833</xdr:rowOff>
    </xdr:from>
    <xdr:to>
      <xdr:col>4</xdr:col>
      <xdr:colOff>204421</xdr:colOff>
      <xdr:row>24</xdr:row>
      <xdr:rowOff>230985</xdr:rowOff>
    </xdr:to>
    <xdr:pic>
      <xdr:nvPicPr>
        <xdr:cNvPr id="8" name="Elemento grafico 7" descr="Number of passengers per yea">
          <a:extLst>
            <a:ext uri="{FF2B5EF4-FFF2-40B4-BE49-F238E27FC236}">
              <a16:creationId xmlns="" xmlns:a16="http://schemas.microsoft.com/office/drawing/2014/main" id="{D01061CC-7417-4C73-9836-2C71D1FB60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701925" y="4578033"/>
          <a:ext cx="175846" cy="174152"/>
        </a:xfrm>
        <a:prstGeom prst="rect">
          <a:avLst/>
        </a:prstGeom>
      </xdr:spPr>
    </xdr:pic>
    <xdr:clientData/>
  </xdr:twoCellAnchor>
  <xdr:twoCellAnchor editAs="oneCell">
    <xdr:from>
      <xdr:col>0</xdr:col>
      <xdr:colOff>1125219</xdr:colOff>
      <xdr:row>8</xdr:row>
      <xdr:rowOff>42334</xdr:rowOff>
    </xdr:from>
    <xdr:to>
      <xdr:col>0</xdr:col>
      <xdr:colOff>1311486</xdr:colOff>
      <xdr:row>8</xdr:row>
      <xdr:rowOff>229448</xdr:rowOff>
    </xdr:to>
    <xdr:pic>
      <xdr:nvPicPr>
        <xdr:cNvPr id="14" name="Elemento grafico 13" descr="Singolo ingranaggio">
          <a:extLst>
            <a:ext uri="{FF2B5EF4-FFF2-40B4-BE49-F238E27FC236}">
              <a16:creationId xmlns="" xmlns:a16="http://schemas.microsoft.com/office/drawing/2014/main" id="{ED5AF59A-DC21-E59D-A4F7-5223451697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125219" y="1505374"/>
          <a:ext cx="186267" cy="187114"/>
        </a:xfrm>
        <a:prstGeom prst="rect">
          <a:avLst/>
        </a:prstGeom>
      </xdr:spPr>
    </xdr:pic>
    <xdr:clientData/>
  </xdr:twoCellAnchor>
  <xdr:twoCellAnchor editAs="oneCell">
    <xdr:from>
      <xdr:col>0</xdr:col>
      <xdr:colOff>1046480</xdr:colOff>
      <xdr:row>15</xdr:row>
      <xdr:rowOff>11853</xdr:rowOff>
    </xdr:from>
    <xdr:to>
      <xdr:col>0</xdr:col>
      <xdr:colOff>1275080</xdr:colOff>
      <xdr:row>16</xdr:row>
      <xdr:rowOff>5927</xdr:rowOff>
    </xdr:to>
    <xdr:pic>
      <xdr:nvPicPr>
        <xdr:cNvPr id="18" name="Elemento grafico 17" descr="Mappa con segnaposto">
          <a:extLst>
            <a:ext uri="{FF2B5EF4-FFF2-40B4-BE49-F238E27FC236}">
              <a16:creationId xmlns="" xmlns:a16="http://schemas.microsoft.com/office/drawing/2014/main" id="{022CB51B-D550-76E6-01DD-1CDC054BD84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046480" y="3120813"/>
          <a:ext cx="228600" cy="230294"/>
        </a:xfrm>
        <a:prstGeom prst="rect">
          <a:avLst/>
        </a:prstGeom>
      </xdr:spPr>
    </xdr:pic>
    <xdr:clientData/>
  </xdr:twoCellAnchor>
  <xdr:twoCellAnchor editAs="oneCell">
    <xdr:from>
      <xdr:col>0</xdr:col>
      <xdr:colOff>1069340</xdr:colOff>
      <xdr:row>24</xdr:row>
      <xdr:rowOff>40639</xdr:rowOff>
    </xdr:from>
    <xdr:to>
      <xdr:col>0</xdr:col>
      <xdr:colOff>1268307</xdr:colOff>
      <xdr:row>24</xdr:row>
      <xdr:rowOff>241299</xdr:rowOff>
    </xdr:to>
    <xdr:pic>
      <xdr:nvPicPr>
        <xdr:cNvPr id="21" name="Elemento grafico 20" descr="Monete">
          <a:extLst>
            <a:ext uri="{FF2B5EF4-FFF2-40B4-BE49-F238E27FC236}">
              <a16:creationId xmlns="" xmlns:a16="http://schemas.microsoft.com/office/drawing/2014/main" id="{85E52C22-FB7A-7367-2C11-675CF21DB61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1069340" y="5085079"/>
          <a:ext cx="198967" cy="200660"/>
        </a:xfrm>
        <a:prstGeom prst="rect">
          <a:avLst/>
        </a:prstGeom>
      </xdr:spPr>
    </xdr:pic>
    <xdr:clientData/>
  </xdr:twoCellAnchor>
  <xdr:twoCellAnchor editAs="oneCell">
    <xdr:from>
      <xdr:col>0</xdr:col>
      <xdr:colOff>98794</xdr:colOff>
      <xdr:row>0</xdr:row>
      <xdr:rowOff>103599</xdr:rowOff>
    </xdr:from>
    <xdr:to>
      <xdr:col>3</xdr:col>
      <xdr:colOff>619193</xdr:colOff>
      <xdr:row>3</xdr:row>
      <xdr:rowOff>50354</xdr:rowOff>
    </xdr:to>
    <xdr:pic>
      <xdr:nvPicPr>
        <xdr:cNvPr id="4" name="Immagine 3">
          <a:extLst>
            <a:ext uri="{FF2B5EF4-FFF2-40B4-BE49-F238E27FC236}">
              <a16:creationId xmlns="" xmlns:a16="http://schemas.microsoft.com/office/drawing/2014/main" id="{C43D0E36-019C-048A-17D2-69A306A200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8794" y="103599"/>
          <a:ext cx="2515454" cy="487082"/>
        </a:xfrm>
        <a:prstGeom prst="rect">
          <a:avLst/>
        </a:prstGeom>
      </xdr:spPr>
    </xdr:pic>
    <xdr:clientData/>
  </xdr:twoCellAnchor>
  <xdr:twoCellAnchor editAs="oneCell">
    <xdr:from>
      <xdr:col>0</xdr:col>
      <xdr:colOff>0</xdr:colOff>
      <xdr:row>3</xdr:row>
      <xdr:rowOff>92478</xdr:rowOff>
    </xdr:from>
    <xdr:to>
      <xdr:col>4</xdr:col>
      <xdr:colOff>1594</xdr:colOff>
      <xdr:row>5</xdr:row>
      <xdr:rowOff>153181</xdr:rowOff>
    </xdr:to>
    <xdr:pic>
      <xdr:nvPicPr>
        <xdr:cNvPr id="6" name="Immagine 5">
          <a:extLst>
            <a:ext uri="{FF2B5EF4-FFF2-40B4-BE49-F238E27FC236}">
              <a16:creationId xmlns="" xmlns:a16="http://schemas.microsoft.com/office/drawing/2014/main" id="{B43B1059-9CE0-B934-C8CF-81FE215353E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632805"/>
          <a:ext cx="2666120" cy="420921"/>
        </a:xfrm>
        <a:prstGeom prst="rect">
          <a:avLst/>
        </a:prstGeom>
      </xdr:spPr>
    </xdr:pic>
    <xdr:clientData/>
  </xdr:twoCellAnchor>
  <xdr:twoCellAnchor editAs="oneCell">
    <xdr:from>
      <xdr:col>4</xdr:col>
      <xdr:colOff>21771</xdr:colOff>
      <xdr:row>25</xdr:row>
      <xdr:rowOff>152400</xdr:rowOff>
    </xdr:from>
    <xdr:to>
      <xdr:col>4</xdr:col>
      <xdr:colOff>281940</xdr:colOff>
      <xdr:row>27</xdr:row>
      <xdr:rowOff>42728</xdr:rowOff>
    </xdr:to>
    <xdr:pic>
      <xdr:nvPicPr>
        <xdr:cNvPr id="5" name="Elemento grafico 4" descr="Figli">
          <a:extLst>
            <a:ext uri="{FF2B5EF4-FFF2-40B4-BE49-F238E27FC236}">
              <a16:creationId xmlns="" xmlns:a16="http://schemas.microsoft.com/office/drawing/2014/main" id="{90F2C18D-C67C-3C6B-BE1C-AD83C6989BB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 xmlns:asvg="http://schemas.microsoft.com/office/drawing/2016/SVG/main" r:embed="rId12"/>
            </a:ext>
          </a:extLst>
        </a:blip>
        <a:stretch>
          <a:fillRect/>
        </a:stretch>
      </xdr:blipFill>
      <xdr:spPr>
        <a:xfrm>
          <a:off x="2993571" y="5349240"/>
          <a:ext cx="260169" cy="256088"/>
        </a:xfrm>
        <a:prstGeom prst="rect">
          <a:avLst/>
        </a:prstGeom>
      </xdr:spPr>
    </xdr:pic>
    <xdr:clientData/>
  </xdr:twoCellAnchor>
  <xdr:twoCellAnchor editAs="oneCell">
    <xdr:from>
      <xdr:col>4</xdr:col>
      <xdr:colOff>13379</xdr:colOff>
      <xdr:row>34</xdr:row>
      <xdr:rowOff>132395</xdr:rowOff>
    </xdr:from>
    <xdr:to>
      <xdr:col>4</xdr:col>
      <xdr:colOff>306387</xdr:colOff>
      <xdr:row>36</xdr:row>
      <xdr:rowOff>54884</xdr:rowOff>
    </xdr:to>
    <xdr:pic>
      <xdr:nvPicPr>
        <xdr:cNvPr id="13" name="Elemento grafico 12" descr="Salvadanaio">
          <a:extLst>
            <a:ext uri="{FF2B5EF4-FFF2-40B4-BE49-F238E27FC236}">
              <a16:creationId xmlns="" xmlns:a16="http://schemas.microsoft.com/office/drawing/2014/main" id="{208D9FA6-D7DF-F9CB-A4B7-A7A86DAF042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 xmlns:asvg="http://schemas.microsoft.com/office/drawing/2016/SVG/main" r:embed="rId14"/>
            </a:ext>
          </a:extLst>
        </a:blip>
        <a:stretch>
          <a:fillRect/>
        </a:stretch>
      </xdr:blipFill>
      <xdr:spPr>
        <a:xfrm>
          <a:off x="2680379" y="6904670"/>
          <a:ext cx="293008" cy="284439"/>
        </a:xfrm>
        <a:prstGeom prst="rect">
          <a:avLst/>
        </a:prstGeom>
      </xdr:spPr>
    </xdr:pic>
    <xdr:clientData/>
  </xdr:twoCellAnchor>
  <xdr:twoCellAnchor editAs="oneCell">
    <xdr:from>
      <xdr:col>4</xdr:col>
      <xdr:colOff>28303</xdr:colOff>
      <xdr:row>24</xdr:row>
      <xdr:rowOff>237309</xdr:rowOff>
    </xdr:from>
    <xdr:to>
      <xdr:col>4</xdr:col>
      <xdr:colOff>262891</xdr:colOff>
      <xdr:row>26</xdr:row>
      <xdr:rowOff>25672</xdr:rowOff>
    </xdr:to>
    <xdr:pic>
      <xdr:nvPicPr>
        <xdr:cNvPr id="16" name="Elemento grafico 15" descr="Bus">
          <a:extLst>
            <a:ext uri="{FF2B5EF4-FFF2-40B4-BE49-F238E27FC236}">
              <a16:creationId xmlns="" xmlns:a16="http://schemas.microsoft.com/office/drawing/2014/main" id="{C0CD4ABB-62B0-DCAE-EA47-215CACA17673}"/>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 xmlns:asvg="http://schemas.microsoft.com/office/drawing/2016/SVG/main" r:embed="rId16"/>
            </a:ext>
          </a:extLst>
        </a:blip>
        <a:stretch>
          <a:fillRect/>
        </a:stretch>
      </xdr:blipFill>
      <xdr:spPr>
        <a:xfrm>
          <a:off x="3000103" y="5175069"/>
          <a:ext cx="234588" cy="230323"/>
        </a:xfrm>
        <a:prstGeom prst="rect">
          <a:avLst/>
        </a:prstGeom>
      </xdr:spPr>
    </xdr:pic>
    <xdr:clientData/>
  </xdr:twoCellAnchor>
  <xdr:twoCellAnchor editAs="oneCell">
    <xdr:from>
      <xdr:col>4</xdr:col>
      <xdr:colOff>66947</xdr:colOff>
      <xdr:row>28</xdr:row>
      <xdr:rowOff>16329</xdr:rowOff>
    </xdr:from>
    <xdr:to>
      <xdr:col>4</xdr:col>
      <xdr:colOff>222068</xdr:colOff>
      <xdr:row>28</xdr:row>
      <xdr:rowOff>171450</xdr:rowOff>
    </xdr:to>
    <xdr:pic>
      <xdr:nvPicPr>
        <xdr:cNvPr id="20" name="Elemento grafico 19" descr="Clessidra">
          <a:extLst>
            <a:ext uri="{FF2B5EF4-FFF2-40B4-BE49-F238E27FC236}">
              <a16:creationId xmlns="" xmlns:a16="http://schemas.microsoft.com/office/drawing/2014/main" id="{F22EA894-10D0-A1EC-518B-E2E5DB6CC3E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 xmlns:asvg="http://schemas.microsoft.com/office/drawing/2016/SVG/main" r:embed="rId18"/>
            </a:ext>
          </a:extLst>
        </a:blip>
        <a:stretch>
          <a:fillRect/>
        </a:stretch>
      </xdr:blipFill>
      <xdr:spPr>
        <a:xfrm>
          <a:off x="3038747" y="5944689"/>
          <a:ext cx="155121" cy="155121"/>
        </a:xfrm>
        <a:prstGeom prst="rect">
          <a:avLst/>
        </a:prstGeom>
      </xdr:spPr>
    </xdr:pic>
    <xdr:clientData/>
  </xdr:twoCellAnchor>
  <xdr:twoCellAnchor editAs="oneCell">
    <xdr:from>
      <xdr:col>4</xdr:col>
      <xdr:colOff>70757</xdr:colOff>
      <xdr:row>32</xdr:row>
      <xdr:rowOff>16329</xdr:rowOff>
    </xdr:from>
    <xdr:to>
      <xdr:col>4</xdr:col>
      <xdr:colOff>223157</xdr:colOff>
      <xdr:row>32</xdr:row>
      <xdr:rowOff>168729</xdr:rowOff>
    </xdr:to>
    <xdr:pic>
      <xdr:nvPicPr>
        <xdr:cNvPr id="23" name="Elemento grafico 22" descr="Strumenti">
          <a:extLst>
            <a:ext uri="{FF2B5EF4-FFF2-40B4-BE49-F238E27FC236}">
              <a16:creationId xmlns="" xmlns:a16="http://schemas.microsoft.com/office/drawing/2014/main" id="{BD10581F-A439-24FC-9E10-08A2700E7A66}"/>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 xmlns:asvg="http://schemas.microsoft.com/office/drawing/2016/SVG/main" r:embed="rId20"/>
            </a:ext>
          </a:extLst>
        </a:blip>
        <a:stretch>
          <a:fillRect/>
        </a:stretch>
      </xdr:blipFill>
      <xdr:spPr>
        <a:xfrm>
          <a:off x="3042557" y="6384472"/>
          <a:ext cx="152400" cy="152400"/>
        </a:xfrm>
        <a:prstGeom prst="rect">
          <a:avLst/>
        </a:prstGeom>
      </xdr:spPr>
    </xdr:pic>
    <xdr:clientData/>
  </xdr:twoCellAnchor>
  <xdr:twoCellAnchor editAs="oneCell">
    <xdr:from>
      <xdr:col>4</xdr:col>
      <xdr:colOff>54428</xdr:colOff>
      <xdr:row>27</xdr:row>
      <xdr:rowOff>0</xdr:rowOff>
    </xdr:from>
    <xdr:to>
      <xdr:col>4</xdr:col>
      <xdr:colOff>236220</xdr:colOff>
      <xdr:row>27</xdr:row>
      <xdr:rowOff>179715</xdr:rowOff>
    </xdr:to>
    <xdr:pic>
      <xdr:nvPicPr>
        <xdr:cNvPr id="25" name="Elemento grafico 24" descr="Calibro">
          <a:extLst>
            <a:ext uri="{FF2B5EF4-FFF2-40B4-BE49-F238E27FC236}">
              <a16:creationId xmlns="" xmlns:a16="http://schemas.microsoft.com/office/drawing/2014/main" id="{D1CFA819-28A7-6DDB-9718-4F4CF5F74FB1}"/>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 xmlns:asvg="http://schemas.microsoft.com/office/drawing/2016/SVG/main" r:embed="rId22"/>
            </a:ext>
          </a:extLst>
        </a:blip>
        <a:stretch>
          <a:fillRect/>
        </a:stretch>
      </xdr:blipFill>
      <xdr:spPr>
        <a:xfrm>
          <a:off x="3026228" y="5745480"/>
          <a:ext cx="181792" cy="179715"/>
        </a:xfrm>
        <a:prstGeom prst="rect">
          <a:avLst/>
        </a:prstGeom>
      </xdr:spPr>
    </xdr:pic>
    <xdr:clientData/>
  </xdr:twoCellAnchor>
  <xdr:twoCellAnchor editAs="oneCell">
    <xdr:from>
      <xdr:col>4</xdr:col>
      <xdr:colOff>49213</xdr:colOff>
      <xdr:row>30</xdr:row>
      <xdr:rowOff>8163</xdr:rowOff>
    </xdr:from>
    <xdr:to>
      <xdr:col>4</xdr:col>
      <xdr:colOff>243523</xdr:colOff>
      <xdr:row>31</xdr:row>
      <xdr:rowOff>17071</xdr:rowOff>
    </xdr:to>
    <xdr:pic>
      <xdr:nvPicPr>
        <xdr:cNvPr id="27" name="Elemento grafico 26" descr="Soldi">
          <a:extLst>
            <a:ext uri="{FF2B5EF4-FFF2-40B4-BE49-F238E27FC236}">
              <a16:creationId xmlns="" xmlns:a16="http://schemas.microsoft.com/office/drawing/2014/main" id="{C1A28F7B-9650-72CB-5846-5F859AC32B9F}"/>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 xmlns:asvg="http://schemas.microsoft.com/office/drawing/2016/SVG/main" r:embed="rId24"/>
            </a:ext>
          </a:extLst>
        </a:blip>
        <a:stretch>
          <a:fillRect/>
        </a:stretch>
      </xdr:blipFill>
      <xdr:spPr>
        <a:xfrm>
          <a:off x="2716213" y="6056538"/>
          <a:ext cx="194310" cy="189883"/>
        </a:xfrm>
        <a:prstGeom prst="rect">
          <a:avLst/>
        </a:prstGeom>
      </xdr:spPr>
    </xdr:pic>
    <xdr:clientData/>
  </xdr:twoCellAnchor>
  <xdr:twoCellAnchor editAs="oneCell">
    <xdr:from>
      <xdr:col>4</xdr:col>
      <xdr:colOff>45720</xdr:colOff>
      <xdr:row>33</xdr:row>
      <xdr:rowOff>0</xdr:rowOff>
    </xdr:from>
    <xdr:to>
      <xdr:col>4</xdr:col>
      <xdr:colOff>251460</xdr:colOff>
      <xdr:row>34</xdr:row>
      <xdr:rowOff>22860</xdr:rowOff>
    </xdr:to>
    <xdr:pic>
      <xdr:nvPicPr>
        <xdr:cNvPr id="29" name="Elemento grafico 28" descr="Calcolatrice">
          <a:extLst>
            <a:ext uri="{FF2B5EF4-FFF2-40B4-BE49-F238E27FC236}">
              <a16:creationId xmlns="" xmlns:a16="http://schemas.microsoft.com/office/drawing/2014/main" id="{DD9E1F84-3C99-8FE0-9A65-9B97AF38042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 xmlns:asvg="http://schemas.microsoft.com/office/drawing/2016/SVG/main" r:embed="rId26"/>
            </a:ext>
          </a:extLst>
        </a:blip>
        <a:stretch>
          <a:fillRect/>
        </a:stretch>
      </xdr:blipFill>
      <xdr:spPr>
        <a:xfrm>
          <a:off x="3017520" y="6842760"/>
          <a:ext cx="205740" cy="205740"/>
        </a:xfrm>
        <a:prstGeom prst="rect">
          <a:avLst/>
        </a:prstGeom>
      </xdr:spPr>
    </xdr:pic>
    <xdr:clientData/>
  </xdr:twoCellAnchor>
  <xdr:twoCellAnchor editAs="oneCell">
    <xdr:from>
      <xdr:col>4</xdr:col>
      <xdr:colOff>81643</xdr:colOff>
      <xdr:row>31</xdr:row>
      <xdr:rowOff>24330</xdr:rowOff>
    </xdr:from>
    <xdr:to>
      <xdr:col>4</xdr:col>
      <xdr:colOff>244929</xdr:colOff>
      <xdr:row>32</xdr:row>
      <xdr:rowOff>2559</xdr:rowOff>
    </xdr:to>
    <xdr:pic>
      <xdr:nvPicPr>
        <xdr:cNvPr id="31" name="Immagine 30">
          <a:extLst>
            <a:ext uri="{FF2B5EF4-FFF2-40B4-BE49-F238E27FC236}">
              <a16:creationId xmlns="" xmlns:a16="http://schemas.microsoft.com/office/drawing/2014/main" id="{3593720B-9543-839A-5647-E1617A25225D}"/>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053443" y="6392473"/>
          <a:ext cx="163286" cy="163286"/>
        </a:xfrm>
        <a:prstGeom prst="rect">
          <a:avLst/>
        </a:prstGeom>
      </xdr:spPr>
    </xdr:pic>
    <xdr:clientData/>
  </xdr:twoCellAnchor>
  <xdr:twoCellAnchor editAs="oneCell">
    <xdr:from>
      <xdr:col>4</xdr:col>
      <xdr:colOff>64770</xdr:colOff>
      <xdr:row>17</xdr:row>
      <xdr:rowOff>160020</xdr:rowOff>
    </xdr:from>
    <xdr:to>
      <xdr:col>4</xdr:col>
      <xdr:colOff>312420</xdr:colOff>
      <xdr:row>19</xdr:row>
      <xdr:rowOff>45720</xdr:rowOff>
    </xdr:to>
    <xdr:pic>
      <xdr:nvPicPr>
        <xdr:cNvPr id="33" name="Elemento grafico 32" descr="Freccia linea, diritta">
          <a:extLst>
            <a:ext uri="{FF2B5EF4-FFF2-40B4-BE49-F238E27FC236}">
              <a16:creationId xmlns="" xmlns:a16="http://schemas.microsoft.com/office/drawing/2014/main" id="{58D83A3B-C4A6-7211-71D6-41C2C037CBA3}"/>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 uri="{96DAC541-7B7A-43D3-8B79-37D633B846F1}">
              <asvg:svgBlip xmlns="" xmlns:asvg="http://schemas.microsoft.com/office/drawing/2016/SVG/main" r:embed="rId29"/>
            </a:ext>
          </a:extLst>
        </a:blip>
        <a:stretch>
          <a:fillRect/>
        </a:stretch>
      </xdr:blipFill>
      <xdr:spPr>
        <a:xfrm>
          <a:off x="2731770" y="3390900"/>
          <a:ext cx="247650" cy="251460"/>
        </a:xfrm>
        <a:prstGeom prst="rect">
          <a:avLst/>
        </a:prstGeom>
      </xdr:spPr>
    </xdr:pic>
    <xdr:clientData/>
  </xdr:twoCellAnchor>
  <xdr:twoCellAnchor>
    <xdr:from>
      <xdr:col>4</xdr:col>
      <xdr:colOff>316507</xdr:colOff>
      <xdr:row>0</xdr:row>
      <xdr:rowOff>59197</xdr:rowOff>
    </xdr:from>
    <xdr:to>
      <xdr:col>8</xdr:col>
      <xdr:colOff>650631</xdr:colOff>
      <xdr:row>10</xdr:row>
      <xdr:rowOff>28433</xdr:rowOff>
    </xdr:to>
    <xdr:sp macro="" textlink="">
      <xdr:nvSpPr>
        <xdr:cNvPr id="34" name="CasellaDiTesto 33">
          <a:extLst>
            <a:ext uri="{FF2B5EF4-FFF2-40B4-BE49-F238E27FC236}">
              <a16:creationId xmlns="" xmlns:a16="http://schemas.microsoft.com/office/drawing/2014/main" id="{B5833380-726B-5E0D-7184-BC9DE3E5680F}"/>
            </a:ext>
          </a:extLst>
        </xdr:cNvPr>
        <xdr:cNvSpPr txBox="1"/>
      </xdr:nvSpPr>
      <xdr:spPr>
        <a:xfrm>
          <a:off x="2989194" y="59197"/>
          <a:ext cx="1954795" cy="1857176"/>
        </a:xfrm>
        <a:prstGeom prst="rect">
          <a:avLst/>
        </a:prstGeom>
        <a:solidFill>
          <a:schemeClr val="bg1">
            <a:alpha val="8000"/>
          </a:schemeClr>
        </a:solidFill>
        <a:ln w="9525" cmpd="sng">
          <a:solidFill>
            <a:schemeClr val="lt1">
              <a:shade val="50000"/>
            </a:schemeClr>
          </a:solidFill>
        </a:ln>
        <a:effectLst>
          <a:outerShdw blurRad="50800" dist="25400" dir="14340000" algn="ctr" rotWithShape="0">
            <a:srgbClr val="000000">
              <a:alpha val="0"/>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700"/>
            <a:t>Fill the form with the GENERAL SETTINGS and</a:t>
          </a:r>
          <a:r>
            <a:rPr lang="it-IT" sz="700" baseline="0"/>
            <a:t> the TRIP SETTINGS to calculate the potential revenue attainable by operating a snowmobile Superclass 1.2L equipped with extra 2-seats kit, roll-over guard, worklights kit, backrest, ball-hitch and Transalp trailer with 6 or 9 seats, </a:t>
          </a:r>
          <a:r>
            <a:rPr kumimoji="0" lang="it-IT" sz="700" b="0" i="0" u="none" strike="noStrike" kern="0" cap="none" spc="0" normalizeH="0" baseline="0" noProof="0">
              <a:ln>
                <a:noFill/>
              </a:ln>
              <a:solidFill>
                <a:prstClr val="black"/>
              </a:solidFill>
              <a:effectLst/>
              <a:uLnTx/>
              <a:uFillTx/>
              <a:latin typeface="+mn-lt"/>
              <a:ea typeface="+mn-ea"/>
              <a:cs typeface="+mn-cs"/>
            </a:rPr>
            <a:t>for transporting persons upon payment of a ticket. </a:t>
          </a:r>
          <a:r>
            <a:rPr lang="it-IT" sz="700" baseline="0"/>
            <a:t>All the data in the RESULTS section are an estimation, based on average data from a survey conducted on other customers running a similar business with Alpina products. Alpina cannot warrant that these data used for the calculations, and hence also the results, reflect the reality of the user of this spreadsheet. We suggest to contact your nearest dealer for more accurate info. </a:t>
          </a:r>
          <a:endParaRPr lang="it-IT" sz="700"/>
        </a:p>
        <a:p>
          <a:endParaRPr lang="it-IT" sz="1100"/>
        </a:p>
      </xdr:txBody>
    </xdr:sp>
    <xdr:clientData/>
  </xdr:twoCellAnchor>
  <xdr:twoCellAnchor editAs="oneCell">
    <xdr:from>
      <xdr:col>4</xdr:col>
      <xdr:colOff>19050</xdr:colOff>
      <xdr:row>8</xdr:row>
      <xdr:rowOff>101600</xdr:rowOff>
    </xdr:from>
    <xdr:to>
      <xdr:col>4</xdr:col>
      <xdr:colOff>177800</xdr:colOff>
      <xdr:row>9</xdr:row>
      <xdr:rowOff>6350</xdr:rowOff>
    </xdr:to>
    <xdr:pic>
      <xdr:nvPicPr>
        <xdr:cNvPr id="3" name="Elemento grafico 2" descr="Matita">
          <a:extLst>
            <a:ext uri="{FF2B5EF4-FFF2-40B4-BE49-F238E27FC236}">
              <a16:creationId xmlns="" xmlns:a16="http://schemas.microsoft.com/office/drawing/2014/main" id="{BFC60E5F-0CAD-85DC-F0FF-2873084527F4}"/>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 uri="{96DAC541-7B7A-43D3-8B79-37D633B846F1}">
              <asvg:svgBlip xmlns="" xmlns:asvg="http://schemas.microsoft.com/office/drawing/2016/SVG/main" r:embed="rId31"/>
            </a:ext>
          </a:extLst>
        </a:blip>
        <a:stretch>
          <a:fillRect/>
        </a:stretch>
      </xdr:blipFill>
      <xdr:spPr>
        <a:xfrm>
          <a:off x="2692400" y="1574800"/>
          <a:ext cx="158750" cy="158750"/>
        </a:xfrm>
        <a:prstGeom prst="rect">
          <a:avLst/>
        </a:prstGeom>
      </xdr:spPr>
    </xdr:pic>
    <xdr:clientData/>
  </xdr:twoCellAnchor>
  <xdr:twoCellAnchor editAs="oneCell">
    <xdr:from>
      <xdr:col>4</xdr:col>
      <xdr:colOff>6350</xdr:colOff>
      <xdr:row>15</xdr:row>
      <xdr:rowOff>76200</xdr:rowOff>
    </xdr:from>
    <xdr:to>
      <xdr:col>4</xdr:col>
      <xdr:colOff>165100</xdr:colOff>
      <xdr:row>16</xdr:row>
      <xdr:rowOff>0</xdr:rowOff>
    </xdr:to>
    <xdr:pic>
      <xdr:nvPicPr>
        <xdr:cNvPr id="10" name="Elemento grafico 9" descr="Matita">
          <a:extLst>
            <a:ext uri="{FF2B5EF4-FFF2-40B4-BE49-F238E27FC236}">
              <a16:creationId xmlns="" xmlns:a16="http://schemas.microsoft.com/office/drawing/2014/main" id="{A8FFF32C-2C04-4F6E-9561-2D01A17159D9}"/>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 uri="{96DAC541-7B7A-43D3-8B79-37D633B846F1}">
              <asvg:svgBlip xmlns="" xmlns:asvg="http://schemas.microsoft.com/office/drawing/2016/SVG/main" r:embed="rId31"/>
            </a:ext>
          </a:extLst>
        </a:blip>
        <a:stretch>
          <a:fillRect/>
        </a:stretch>
      </xdr:blipFill>
      <xdr:spPr>
        <a:xfrm>
          <a:off x="2679700" y="2908300"/>
          <a:ext cx="158750" cy="158750"/>
        </a:xfrm>
        <a:prstGeom prst="rect">
          <a:avLst/>
        </a:prstGeom>
      </xdr:spPr>
    </xdr:pic>
    <xdr:clientData/>
  </xdr:twoCellAnchor>
  <xdr:twoCellAnchor editAs="oneCell">
    <xdr:from>
      <xdr:col>4</xdr:col>
      <xdr:colOff>54429</xdr:colOff>
      <xdr:row>12</xdr:row>
      <xdr:rowOff>146957</xdr:rowOff>
    </xdr:from>
    <xdr:to>
      <xdr:col>4</xdr:col>
      <xdr:colOff>302079</xdr:colOff>
      <xdr:row>14</xdr:row>
      <xdr:rowOff>32658</xdr:rowOff>
    </xdr:to>
    <xdr:pic>
      <xdr:nvPicPr>
        <xdr:cNvPr id="2" name="Elemento grafico 1" descr="Freccia linea, diritta">
          <a:extLst>
            <a:ext uri="{FF2B5EF4-FFF2-40B4-BE49-F238E27FC236}">
              <a16:creationId xmlns="" xmlns:a16="http://schemas.microsoft.com/office/drawing/2014/main" id="{1CA9E647-1937-4567-8736-24994572AD54}"/>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 uri="{96DAC541-7B7A-43D3-8B79-37D633B846F1}">
              <asvg:svgBlip xmlns="" xmlns:asvg="http://schemas.microsoft.com/office/drawing/2016/SVG/main" r:embed="rId29"/>
            </a:ext>
          </a:extLst>
        </a:blip>
        <a:stretch>
          <a:fillRect/>
        </a:stretch>
      </xdr:blipFill>
      <xdr:spPr>
        <a:xfrm rot="10800000">
          <a:off x="2721429" y="2419280"/>
          <a:ext cx="247650" cy="253024"/>
        </a:xfrm>
        <a:prstGeom prst="rect">
          <a:avLst/>
        </a:prstGeom>
      </xdr:spPr>
    </xdr:pic>
    <xdr:clientData/>
  </xdr:twoCellAnchor>
</xdr:wsDr>
</file>

<file path=xl/tables/table1.xml><?xml version="1.0" encoding="utf-8"?>
<table xmlns="http://schemas.openxmlformats.org/spreadsheetml/2006/main" id="3" name="Tabella3" displayName="Tabella3" ref="A2:A5" totalsRowShown="0" headerRowDxfId="6" dataDxfId="5">
  <autoFilter ref="A2:A5"/>
  <tableColumns count="1">
    <tableColumn id="1" name="CURRENCY" dataDxfId="4"/>
  </tableColumns>
  <tableStyleInfo name="TableStyleMedium2" showFirstColumn="0" showLastColumn="0" showRowStripes="1" showColumnStripes="0"/>
</table>
</file>

<file path=xl/tables/table2.xml><?xml version="1.0" encoding="utf-8"?>
<table xmlns="http://schemas.openxmlformats.org/spreadsheetml/2006/main" id="5" name="Tabella5" displayName="Tabella5" ref="C2:C4" totalsRowShown="0" headerRowDxfId="3">
  <autoFilter ref="C2:C4"/>
  <tableColumns count="1">
    <tableColumn id="1" name="CAPACITY"/>
  </tableColumns>
  <tableStyleInfo name="TableStyleMedium2" showFirstColumn="0" showLastColumn="0" showRowStripes="1" showColumnStripes="0"/>
</table>
</file>

<file path=xl/tables/table3.xml><?xml version="1.0" encoding="utf-8"?>
<table xmlns="http://schemas.openxmlformats.org/spreadsheetml/2006/main" id="6" name="Tabella6" displayName="Tabella6" ref="D2:L12" totalsRowShown="0" headerRowDxfId="2">
  <autoFilter ref="D2:L12"/>
  <tableColumns count="9">
    <tableColumn id="3" name="Transalp model"/>
    <tableColumn id="4" name="Slope"/>
    <tableColumn id="5" name="Passengers"/>
    <tableColumn id="6" name="Colonna1"/>
    <tableColumn id="8" name="Valute"/>
    <tableColumn id="9" name="Km / miles"/>
    <tableColumn id="10" name="Ticket Eur / km"/>
    <tableColumn id="11" name="Vel media kmh"/>
    <tableColumn id="12" name="Consumo L/H" dataDxfId="1"/>
  </tableColumns>
  <tableStyleInfo name="TableStyleMedium2" showFirstColumn="0" showLastColumn="0" showRowStripes="1" showColumnStripes="0"/>
</table>
</file>

<file path=xl/tables/table4.xml><?xml version="1.0" encoding="utf-8"?>
<table xmlns="http://schemas.openxmlformats.org/spreadsheetml/2006/main" id="4" name="Tabella4" displayName="Tabella4" ref="B2:B4" totalsRowShown="0" headerRowDxfId="0">
  <autoFilter ref="B2:B4"/>
  <tableColumns count="1">
    <tableColumn id="1" name="LENGHT"/>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36"/>
  <sheetViews>
    <sheetView showGridLines="0" tabSelected="1" zoomScale="120" zoomScaleNormal="120" workbookViewId="0">
      <selection activeCell="C5" sqref="C5"/>
    </sheetView>
  </sheetViews>
  <sheetFormatPr defaultRowHeight="14.4" x14ac:dyDescent="0.3"/>
  <cols>
    <col min="1" max="1" width="19.21875" style="15" bestFit="1" customWidth="1"/>
    <col min="2" max="2" width="4.44140625" style="63" bestFit="1" customWidth="1"/>
    <col min="3" max="3" width="5.44140625" style="64" bestFit="1" customWidth="1"/>
    <col min="4" max="4" width="9.77734375" style="33" customWidth="1"/>
    <col min="5" max="5" width="5.109375" style="15" customWidth="1"/>
    <col min="6" max="6" width="6.6640625" style="15" customWidth="1"/>
    <col min="7" max="7" width="5.33203125" style="15" customWidth="1"/>
    <col min="8" max="8" width="6.5546875" style="15" customWidth="1"/>
    <col min="9" max="9" width="10.33203125" style="15" customWidth="1"/>
    <col min="10" max="16384" width="8.88671875" style="15"/>
  </cols>
  <sheetData>
    <row r="8" spans="1:8" x14ac:dyDescent="0.3">
      <c r="B8" s="16"/>
      <c r="C8" s="17"/>
      <c r="D8" s="18"/>
    </row>
    <row r="9" spans="1:8" ht="19.8" customHeight="1" x14ac:dyDescent="0.3">
      <c r="A9" s="19" t="s">
        <v>0</v>
      </c>
      <c r="B9" s="20"/>
      <c r="C9" s="21"/>
      <c r="D9" s="22" t="s">
        <v>104</v>
      </c>
    </row>
    <row r="10" spans="1:8" x14ac:dyDescent="0.3">
      <c r="A10" s="23" t="s">
        <v>1</v>
      </c>
      <c r="B10" s="24"/>
      <c r="C10" s="25"/>
      <c r="D10" s="26"/>
    </row>
    <row r="11" spans="1:8" x14ac:dyDescent="0.3">
      <c r="A11" s="23" t="s">
        <v>97</v>
      </c>
      <c r="B11" s="24"/>
      <c r="C11" s="25"/>
      <c r="D11" s="26"/>
    </row>
    <row r="12" spans="1:8" x14ac:dyDescent="0.3">
      <c r="A12" s="23" t="s">
        <v>98</v>
      </c>
      <c r="B12" s="24"/>
      <c r="C12" s="25"/>
      <c r="D12" s="26"/>
    </row>
    <row r="13" spans="1:8" x14ac:dyDescent="0.3">
      <c r="A13" s="23" t="s">
        <v>19</v>
      </c>
      <c r="B13" s="24">
        <f>D10</f>
        <v>0</v>
      </c>
      <c r="C13" s="25">
        <f>D12</f>
        <v>0</v>
      </c>
      <c r="D13" s="26"/>
      <c r="F13" s="27" t="s">
        <v>108</v>
      </c>
      <c r="G13" s="28"/>
      <c r="H13" s="29"/>
    </row>
    <row r="14" spans="1:8" x14ac:dyDescent="0.3">
      <c r="A14" s="23" t="s">
        <v>15</v>
      </c>
      <c r="B14" s="24"/>
      <c r="C14" s="25" t="s">
        <v>24</v>
      </c>
      <c r="D14" s="26"/>
      <c r="F14" s="30" t="str">
        <f>IF(D14,SUM(D14,3),"")</f>
        <v/>
      </c>
      <c r="G14" s="31" t="s">
        <v>107</v>
      </c>
      <c r="H14" s="32"/>
    </row>
    <row r="15" spans="1:8" x14ac:dyDescent="0.3">
      <c r="B15" s="16"/>
      <c r="C15" s="17"/>
    </row>
    <row r="16" spans="1:8" ht="18.600000000000001" customHeight="1" x14ac:dyDescent="0.3">
      <c r="A16" s="34" t="s">
        <v>17</v>
      </c>
      <c r="B16" s="20"/>
      <c r="C16" s="21"/>
      <c r="D16" s="22" t="s">
        <v>104</v>
      </c>
    </row>
    <row r="17" spans="1:10" x14ac:dyDescent="0.3">
      <c r="A17" s="35" t="s">
        <v>18</v>
      </c>
      <c r="B17" s="36"/>
      <c r="C17" s="37">
        <f>D11</f>
        <v>0</v>
      </c>
      <c r="D17" s="26"/>
    </row>
    <row r="18" spans="1:10" x14ac:dyDescent="0.3">
      <c r="A18" s="35" t="s">
        <v>31</v>
      </c>
      <c r="B18" s="36"/>
      <c r="C18" s="37"/>
      <c r="D18" s="26"/>
      <c r="F18" s="38" t="s">
        <v>109</v>
      </c>
      <c r="G18" s="39"/>
      <c r="H18" s="40"/>
    </row>
    <row r="19" spans="1:10" x14ac:dyDescent="0.3">
      <c r="A19" s="35" t="s">
        <v>106</v>
      </c>
      <c r="B19" s="36"/>
      <c r="C19" s="37">
        <f>D10</f>
        <v>0</v>
      </c>
      <c r="D19" s="26"/>
      <c r="F19" s="41">
        <f>settings!A22</f>
        <v>10</v>
      </c>
      <c r="G19" s="42">
        <f>D10</f>
        <v>0</v>
      </c>
      <c r="H19" s="43"/>
      <c r="J19" s="44"/>
    </row>
    <row r="20" spans="1:10" x14ac:dyDescent="0.3">
      <c r="A20" s="35" t="s">
        <v>23</v>
      </c>
      <c r="B20" s="36"/>
      <c r="C20" s="37"/>
      <c r="D20" s="26"/>
      <c r="F20" s="45"/>
      <c r="G20" s="46"/>
      <c r="H20" s="46"/>
      <c r="J20" s="44"/>
    </row>
    <row r="21" spans="1:10" x14ac:dyDescent="0.3">
      <c r="A21" s="35" t="s">
        <v>22</v>
      </c>
      <c r="B21" s="36"/>
      <c r="C21" s="37"/>
      <c r="D21" s="26"/>
    </row>
    <row r="22" spans="1:10" x14ac:dyDescent="0.3">
      <c r="A22" s="35" t="s">
        <v>21</v>
      </c>
      <c r="B22" s="36"/>
      <c r="C22" s="37"/>
      <c r="D22" s="26"/>
    </row>
    <row r="23" spans="1:10" x14ac:dyDescent="0.3">
      <c r="A23" s="47"/>
      <c r="B23" s="20"/>
      <c r="C23" s="21"/>
    </row>
    <row r="24" spans="1:10" ht="13.2" customHeight="1" x14ac:dyDescent="0.3">
      <c r="B24" s="20"/>
      <c r="C24" s="21"/>
      <c r="D24" s="48"/>
    </row>
    <row r="25" spans="1:10" ht="20.399999999999999" x14ac:dyDescent="0.3">
      <c r="A25" s="49" t="s">
        <v>27</v>
      </c>
      <c r="B25" s="20"/>
      <c r="C25" s="21"/>
      <c r="D25" s="22" t="s">
        <v>100</v>
      </c>
    </row>
    <row r="26" spans="1:10" x14ac:dyDescent="0.3">
      <c r="A26" s="50" t="s">
        <v>29</v>
      </c>
      <c r="B26" s="51"/>
      <c r="C26" s="52"/>
      <c r="D26" s="53">
        <f>PRODUCT(D21,D22)</f>
        <v>0</v>
      </c>
      <c r="E26" s="54"/>
    </row>
    <row r="27" spans="1:10" x14ac:dyDescent="0.3">
      <c r="A27" s="50" t="s">
        <v>30</v>
      </c>
      <c r="B27" s="51"/>
      <c r="C27" s="52"/>
      <c r="D27" s="53">
        <f>PRODUCT(D26,D20)</f>
        <v>0</v>
      </c>
      <c r="E27" s="54"/>
    </row>
    <row r="28" spans="1:10" x14ac:dyDescent="0.3">
      <c r="A28" s="50" t="s">
        <v>46</v>
      </c>
      <c r="B28" s="51"/>
      <c r="C28" s="52">
        <f>D11</f>
        <v>0</v>
      </c>
      <c r="D28" s="55">
        <f>PRODUCT(D26,D17)</f>
        <v>0</v>
      </c>
      <c r="E28" s="33"/>
    </row>
    <row r="29" spans="1:10" x14ac:dyDescent="0.3">
      <c r="A29" s="50" t="s">
        <v>28</v>
      </c>
      <c r="B29" s="51"/>
      <c r="C29" s="52"/>
      <c r="D29" s="56">
        <f>PRODUCT(D28,1/settings!A27)</f>
        <v>0</v>
      </c>
      <c r="E29" s="33"/>
    </row>
    <row r="30" spans="1:10" x14ac:dyDescent="0.3">
      <c r="A30" s="47"/>
      <c r="B30" s="20"/>
      <c r="C30" s="21"/>
      <c r="D30" s="57"/>
      <c r="E30" s="33"/>
    </row>
    <row r="31" spans="1:10" x14ac:dyDescent="0.3">
      <c r="A31" s="50" t="s">
        <v>102</v>
      </c>
      <c r="B31" s="51"/>
      <c r="C31" s="52">
        <f>D10</f>
        <v>0</v>
      </c>
      <c r="D31" s="53">
        <f>PRODUCT(D27,D19)</f>
        <v>0</v>
      </c>
      <c r="E31" s="33"/>
    </row>
    <row r="32" spans="1:10" x14ac:dyDescent="0.3">
      <c r="A32" s="50" t="s">
        <v>101</v>
      </c>
      <c r="B32" s="51"/>
      <c r="C32" s="52">
        <f>D10</f>
        <v>0</v>
      </c>
      <c r="D32" s="53">
        <f>PRODUCT(D13,D29,settings!A31)</f>
        <v>0</v>
      </c>
      <c r="E32" s="33"/>
    </row>
    <row r="33" spans="1:5" x14ac:dyDescent="0.3">
      <c r="A33" s="50" t="s">
        <v>99</v>
      </c>
      <c r="B33" s="51"/>
      <c r="C33" s="52"/>
      <c r="D33" s="53">
        <f>PRODUCT(D29,service!F17)</f>
        <v>0</v>
      </c>
      <c r="E33" s="33"/>
    </row>
    <row r="34" spans="1:5" x14ac:dyDescent="0.3">
      <c r="A34" s="50" t="s">
        <v>105</v>
      </c>
      <c r="B34" s="51"/>
      <c r="C34" s="52"/>
      <c r="D34" s="53">
        <f xml:space="preserve"> 'costi acquisto'!D18</f>
        <v>0</v>
      </c>
      <c r="E34" s="33"/>
    </row>
    <row r="35" spans="1:5" x14ac:dyDescent="0.3">
      <c r="A35" s="47"/>
      <c r="B35" s="20"/>
      <c r="C35" s="21"/>
      <c r="D35" s="58"/>
      <c r="E35" s="33"/>
    </row>
    <row r="36" spans="1:5" x14ac:dyDescent="0.3">
      <c r="A36" s="59" t="s">
        <v>103</v>
      </c>
      <c r="B36" s="60"/>
      <c r="C36" s="61">
        <f>D10</f>
        <v>0</v>
      </c>
      <c r="D36" s="62">
        <f>SUM(D31,-D32,-D33,-D34)</f>
        <v>0</v>
      </c>
      <c r="E36" s="33"/>
    </row>
  </sheetData>
  <sheetProtection algorithmName="SHA-512" hashValue="46yVX2m5DVQTcqUAxavf6iLgex5klJoWiSewGdIpACWU44eia1q2CautGzJl4chpG23PBbU6OGy4tlsQ5VV1xA==" saltValue="xrF+2rljo5PaRnMa8UG1yA==" spinCount="100000" sheet="1" objects="1" scenarios="1"/>
  <dataValidations xWindow="867" yWindow="528" count="16">
    <dataValidation type="decimal" allowBlank="1" showInputMessage="1" showErrorMessage="1" promptTitle="GASOLINE PRICE" prompt="Enter the gasoline price for one unit of volume._x000a_Decimal numbers separated by a comma." sqref="D13">
      <formula1>0.5</formula1>
      <formula2>9</formula2>
    </dataValidation>
    <dataValidation allowBlank="1" showInputMessage="1" showErrorMessage="1" promptTitle="TRIP LENGHT" prompt="Enter the total lenght of the run. " sqref="D17"/>
    <dataValidation allowBlank="1" showInputMessage="1" showErrorMessage="1" promptTitle="TICKET PRICE" prompt="Enter the ticket price. The SUGGESTED PRICE is obtained as an average from a survey we took with our customers, referred to the trip lenght you have chosen." sqref="D19"/>
    <dataValidation allowBlank="1" showInputMessage="1" showErrorMessage="1" promptTitle="TRIPS/DAY" prompt="Enter the number of trips you will make in 1 day. _x000a_Consider the number as an average between the busy days (with lot of trips) and the idle days (with less trips)." sqref="D21"/>
    <dataValidation allowBlank="1" showInputMessage="1" showErrorMessage="1" promptTitle="DAYS / SEASON" prompt="Enter the number of days you think you will work during one winter season._x000a_" sqref="D22"/>
    <dataValidation allowBlank="1" showInputMessage="1" showErrorMessage="1" prompt="Shows the total number of trips you will do during one winter season." sqref="E26:E27 D26"/>
    <dataValidation allowBlank="1" showInputMessage="1" showErrorMessage="1" prompt="Shows the total distance covered during one winter season._x000a_This will determine the fuel cost and the maintenance cost." sqref="D28:E28"/>
    <dataValidation allowBlank="1" showInputMessage="1" showErrorMessage="1" prompt="Shows the total operation hours during one winter season._x000a_It is determined considering the average speed resulting from a survey we conducted among our customers." sqref="D29:E30"/>
    <dataValidation allowBlank="1" showInputMessage="1" showErrorMessage="1" prompt="Shows the total revenue from tickets, resulting by the ticket price multiplied by the total number of passengers per season." sqref="D31:E31"/>
    <dataValidation allowBlank="1" showInputMessage="1" showErrorMessage="1" prompt="Shows the estimated fuel cost in one winter season. This is calculated basing an average fuel consumption resulting from a survey among our customers. " sqref="D32:E32"/>
    <dataValidation allowBlank="1" showInputMessage="1" showErrorMessage="1" prompt="Shows the estimated routine maintenance cost per year. Calculated on the estimated operation hours, does not include the cost of extra maintenances and repairs due to breackdown or wear/tear. Labor cost billed with an average tariff of about 50 € / hour." sqref="D33:E33"/>
    <dataValidation allowBlank="1" showInputMessage="1" showErrorMessage="1" prompt="Amortization calculated on the average cost of purchase for the snowmobile + trailer (not including shipping costs)._x000a_The amortization is spread on a period of 10 years by convention, however the machines are supposed to last much longer. " sqref="E34"/>
    <dataValidation allowBlank="1" showInputMessage="1" showErrorMessage="1" promptTitle="NET REVENUE" prompt="Shows the estimated net revenue from the activity, after deduction of the fuel cost, the maintenance cost, and the amortization of the purchase cost._x000a_" sqref="D36:E36"/>
    <dataValidation allowBlank="1" showInputMessage="1" showErrorMessage="1" promptTitle="AVERAGE PASSENGERS PER TRIP" prompt="Enter the average number of transported passengers. This does not always correspond to the maximum passengers capacity, as sometime you will make trips with less passengers than the maximum capacity.  " sqref="D20"/>
    <dataValidation allowBlank="1" showInputMessage="1" showErrorMessage="1" prompt="Shows the total number of passengers transported in one winter season." sqref="D27"/>
    <dataValidation allowBlank="1" showInputMessage="1" showErrorMessage="1" prompt="Depreciation calculated on the average cost of purchase for the snowmobile + trailer (not including shipping costs)._x000a_The depreciation is spread on a period of 10 years by convention, however the machines are supposed to last much longer. " sqref="D34"/>
  </dataValidations>
  <pageMargins left="0.39370078740157483" right="0.39370078740157483" top="0.39370078740157483" bottom="0.39370078740157483" header="0" footer="0"/>
  <pageSetup paperSize="9" scale="130" orientation="portrait" r:id="rId1"/>
  <drawing r:id="rId2"/>
  <extLst>
    <ext xmlns:x14="http://schemas.microsoft.com/office/spreadsheetml/2009/9/main" uri="{CCE6A557-97BC-4b89-ADB6-D9C93CAAB3DF}">
      <x14:dataValidations xmlns:xm="http://schemas.microsoft.com/office/excel/2006/main" xWindow="867" yWindow="528" count="6">
        <x14:dataValidation type="list" allowBlank="1" showInputMessage="1" showErrorMessage="1" promptTitle="CURRENCY" prompt="Select the currency from the menu">
          <x14:formula1>
            <xm:f>settings!$A$3:$A$5</xm:f>
          </x14:formula1>
          <xm:sqref>D10</xm:sqref>
        </x14:dataValidation>
        <x14:dataValidation type="list" allowBlank="1" showInputMessage="1" showErrorMessage="1" promptTitle="UNIT OF LENGHT" prompt="Select the unit of lenght from the menu">
          <x14:formula1>
            <xm:f>settings!$B$3:$B$4</xm:f>
          </x14:formula1>
          <xm:sqref>D11</xm:sqref>
        </x14:dataValidation>
        <x14:dataValidation type="list" allowBlank="1" showInputMessage="1" showErrorMessage="1" promptTitle="UNIT OF VOLUME" prompt="Select the unit of volume from the menu._x000a__x000a_">
          <x14:formula1>
            <xm:f>settings!$C$3:$C$4</xm:f>
          </x14:formula1>
          <xm:sqref>D12</xm:sqref>
        </x14:dataValidation>
        <x14:dataValidation type="list" allowBlank="1" showInputMessage="1" showErrorMessage="1" promptTitle="TRANSALP VERSION" prompt="Select between the 6-seats or 9-seats version. The 9-seats is suggested in flat or moderate slope roads. The 6-seats in suggested in medium to steep slopes. Contact your Alpina dealer to analyze the type of road you will use and chose the right setup. ">
          <x14:formula1>
            <xm:f>settings!$D$3:$D$4</xm:f>
          </x14:formula1>
          <xm:sqref>D14</xm:sqref>
        </x14:dataValidation>
        <x14:dataValidation type="list" allowBlank="1" showInputMessage="1" showErrorMessage="1" promptTitle="AVERAGE PASSENGERS PER TRIP" prompt="Enter the average number of passengers. This does not always correspond to the max passenger capacity, as sometime you will make trips with less passengers. The max capacity is the sum of the Transalp seats (6 o 9) plus 3 seats on the snowmobile.">
          <x14:formula1>
            <xm:f>settings!$F$3:$F$12</xm:f>
          </x14:formula1>
          <xm:sqref>D20</xm:sqref>
        </x14:dataValidation>
        <x14:dataValidation type="list" allowBlank="1" showInputMessage="1" showErrorMessage="1" promptTitle="TYPE OF ROAD / SLOPE" prompt="Select from the options. ">
          <x14:formula1>
            <xm:f>settings!$E$3:$E$5</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XFD1" workbookViewId="0">
      <selection sqref="A1:XFD1048576"/>
    </sheetView>
  </sheetViews>
  <sheetFormatPr defaultColWidth="0" defaultRowHeight="14.4" x14ac:dyDescent="0.3"/>
  <cols>
    <col min="1" max="1" width="12.109375" style="4" hidden="1" customWidth="1"/>
    <col min="2" max="2" width="9.88671875" hidden="1" customWidth="1"/>
    <col min="3" max="3" width="11.33203125" hidden="1" customWidth="1"/>
    <col min="4" max="4" width="17" hidden="1" customWidth="1"/>
    <col min="5" max="5" width="14" hidden="1" customWidth="1"/>
    <col min="6" max="6" width="12.44140625" hidden="1" customWidth="1"/>
    <col min="7" max="7" width="18.44140625" hidden="1" customWidth="1"/>
    <col min="8" max="8" width="8.88671875" hidden="1" customWidth="1"/>
    <col min="9" max="9" width="12.88671875" hidden="1" customWidth="1"/>
    <col min="10" max="10" width="16.88671875" hidden="1" customWidth="1"/>
    <col min="11" max="11" width="16.44140625" hidden="1" customWidth="1"/>
    <col min="12" max="12" width="21" hidden="1" customWidth="1"/>
    <col min="13" max="16" width="0" hidden="1" customWidth="1"/>
    <col min="17" max="16384" width="8.88671875" hidden="1"/>
  </cols>
  <sheetData>
    <row r="1" spans="1:16" x14ac:dyDescent="0.3">
      <c r="A1" s="4" t="s">
        <v>2</v>
      </c>
      <c r="G1" t="s">
        <v>92</v>
      </c>
      <c r="I1" t="s">
        <v>91</v>
      </c>
      <c r="J1" t="s">
        <v>89</v>
      </c>
      <c r="K1" t="s">
        <v>90</v>
      </c>
      <c r="L1" t="s">
        <v>90</v>
      </c>
    </row>
    <row r="2" spans="1:16" x14ac:dyDescent="0.3">
      <c r="A2" s="5" t="s">
        <v>3</v>
      </c>
      <c r="B2" s="2" t="s">
        <v>7</v>
      </c>
      <c r="C2" s="2" t="s">
        <v>10</v>
      </c>
      <c r="D2" s="2" t="s">
        <v>13</v>
      </c>
      <c r="E2" s="2" t="s">
        <v>16</v>
      </c>
      <c r="F2" s="2" t="s">
        <v>20</v>
      </c>
      <c r="G2" s="2" t="s">
        <v>88</v>
      </c>
      <c r="H2" s="2" t="s">
        <v>32</v>
      </c>
      <c r="I2" s="2" t="s">
        <v>33</v>
      </c>
      <c r="J2" s="2" t="s">
        <v>34</v>
      </c>
      <c r="K2" s="2" t="s">
        <v>42</v>
      </c>
      <c r="L2" s="2" t="s">
        <v>47</v>
      </c>
      <c r="M2" s="1"/>
      <c r="N2" s="1"/>
      <c r="O2" s="1"/>
      <c r="P2" s="1"/>
    </row>
    <row r="3" spans="1:16" x14ac:dyDescent="0.3">
      <c r="A3" s="6" t="s">
        <v>4</v>
      </c>
      <c r="B3" s="1" t="s">
        <v>8</v>
      </c>
      <c r="C3" s="1" t="s">
        <v>25</v>
      </c>
      <c r="D3" s="1">
        <v>6</v>
      </c>
      <c r="E3" s="1" t="s">
        <v>11</v>
      </c>
      <c r="F3" s="1">
        <v>3</v>
      </c>
      <c r="G3" s="1"/>
      <c r="H3" s="1">
        <v>1</v>
      </c>
      <c r="I3" s="1">
        <v>1</v>
      </c>
      <c r="J3" s="1">
        <v>1.5</v>
      </c>
      <c r="K3" s="1">
        <v>25</v>
      </c>
      <c r="L3" s="1">
        <v>4</v>
      </c>
      <c r="M3" s="1"/>
      <c r="N3" s="1"/>
      <c r="O3" s="1"/>
      <c r="P3" s="1"/>
    </row>
    <row r="4" spans="1:16" x14ac:dyDescent="0.3">
      <c r="A4" s="6" t="s">
        <v>5</v>
      </c>
      <c r="B4" s="1" t="s">
        <v>9</v>
      </c>
      <c r="C4" s="1" t="s">
        <v>26</v>
      </c>
      <c r="D4" s="1">
        <v>9</v>
      </c>
      <c r="E4" s="1" t="s">
        <v>12</v>
      </c>
      <c r="F4" s="1">
        <v>4</v>
      </c>
      <c r="G4" s="1"/>
      <c r="H4" s="1">
        <v>1.05</v>
      </c>
      <c r="I4" s="1">
        <v>0.62137100000000001</v>
      </c>
      <c r="J4" s="1"/>
      <c r="K4" s="1">
        <v>23</v>
      </c>
      <c r="L4" s="1">
        <v>5</v>
      </c>
      <c r="M4" s="1"/>
      <c r="N4" s="1"/>
      <c r="O4" s="1"/>
      <c r="P4" s="1"/>
    </row>
    <row r="5" spans="1:16" x14ac:dyDescent="0.3">
      <c r="A5" s="6" t="s">
        <v>6</v>
      </c>
      <c r="B5" s="1"/>
      <c r="C5" s="1"/>
      <c r="D5" s="1"/>
      <c r="E5" s="1" t="s">
        <v>14</v>
      </c>
      <c r="F5" s="1">
        <v>5</v>
      </c>
      <c r="G5" s="1"/>
      <c r="H5" s="1">
        <v>1.46</v>
      </c>
      <c r="I5" s="1"/>
      <c r="J5" s="1"/>
      <c r="K5" s="1">
        <v>20</v>
      </c>
      <c r="L5" s="1">
        <v>6</v>
      </c>
      <c r="M5" s="1"/>
      <c r="N5" s="1"/>
      <c r="O5" s="1"/>
      <c r="P5" s="1"/>
    </row>
    <row r="6" spans="1:16" x14ac:dyDescent="0.3">
      <c r="A6" s="6"/>
      <c r="B6" s="1"/>
      <c r="C6" s="1"/>
      <c r="D6" s="1"/>
      <c r="E6" s="1"/>
      <c r="F6" s="1">
        <v>6</v>
      </c>
      <c r="G6" s="1"/>
      <c r="H6" s="1"/>
      <c r="I6" s="1"/>
      <c r="J6" s="1"/>
      <c r="K6" s="1"/>
      <c r="L6" s="1"/>
      <c r="M6" s="1"/>
      <c r="N6" s="1"/>
      <c r="O6" s="1"/>
      <c r="P6" s="1"/>
    </row>
    <row r="7" spans="1:16" x14ac:dyDescent="0.3">
      <c r="A7" s="6"/>
      <c r="B7" s="1"/>
      <c r="C7" s="1"/>
      <c r="D7" s="1"/>
      <c r="E7" s="1"/>
      <c r="F7" s="1">
        <v>7</v>
      </c>
      <c r="G7" s="1"/>
      <c r="H7" s="1"/>
      <c r="I7" s="1"/>
      <c r="J7" s="1"/>
      <c r="K7" s="1"/>
      <c r="L7" s="1"/>
      <c r="M7" s="1"/>
      <c r="N7" s="1"/>
      <c r="O7" s="1"/>
      <c r="P7" s="1"/>
    </row>
    <row r="8" spans="1:16" x14ac:dyDescent="0.3">
      <c r="A8" s="6"/>
      <c r="B8" s="1"/>
      <c r="C8" s="1"/>
      <c r="D8" s="1"/>
      <c r="E8" s="1"/>
      <c r="F8" s="1">
        <v>8</v>
      </c>
      <c r="G8" s="1"/>
      <c r="H8" s="1"/>
      <c r="I8" s="1"/>
      <c r="J8" s="1"/>
      <c r="K8" s="1"/>
      <c r="L8" s="1"/>
      <c r="M8" s="1"/>
      <c r="N8" s="1"/>
      <c r="O8" s="1"/>
      <c r="P8" s="1"/>
    </row>
    <row r="9" spans="1:16" x14ac:dyDescent="0.3">
      <c r="A9" s="6"/>
      <c r="B9" s="1"/>
      <c r="C9" s="1"/>
      <c r="D9" s="1"/>
      <c r="E9" s="1"/>
      <c r="F9" s="1">
        <v>9</v>
      </c>
      <c r="G9" s="1"/>
      <c r="H9" s="1"/>
      <c r="I9" s="1"/>
      <c r="J9" s="1"/>
      <c r="K9" s="1"/>
      <c r="L9" s="1"/>
      <c r="M9" s="1"/>
      <c r="N9" s="1"/>
      <c r="O9" s="1"/>
      <c r="P9" s="1"/>
    </row>
    <row r="10" spans="1:16" x14ac:dyDescent="0.3">
      <c r="A10" s="6"/>
      <c r="B10" s="1"/>
      <c r="C10" s="1"/>
      <c r="D10" s="1"/>
      <c r="E10" s="1"/>
      <c r="F10" s="1">
        <v>10</v>
      </c>
      <c r="G10" s="1"/>
      <c r="H10" s="1"/>
      <c r="I10" s="1"/>
      <c r="J10" s="1"/>
      <c r="K10" s="1"/>
      <c r="L10" s="1"/>
      <c r="M10" s="1"/>
      <c r="N10" s="1"/>
      <c r="O10" s="1"/>
      <c r="P10" s="1"/>
    </row>
    <row r="11" spans="1:16" x14ac:dyDescent="0.3">
      <c r="A11" s="6"/>
      <c r="B11" s="1"/>
      <c r="C11" s="1"/>
      <c r="D11" s="1"/>
      <c r="E11" s="1"/>
      <c r="F11" s="1">
        <v>11</v>
      </c>
      <c r="G11" s="1"/>
      <c r="H11" s="1"/>
      <c r="I11" s="1"/>
      <c r="J11" s="1"/>
      <c r="K11" s="1"/>
      <c r="L11" s="1"/>
      <c r="M11" s="1"/>
      <c r="N11" s="1"/>
      <c r="O11" s="1"/>
      <c r="P11" s="1"/>
    </row>
    <row r="12" spans="1:16" x14ac:dyDescent="0.3">
      <c r="A12" s="6"/>
      <c r="B12" s="1"/>
      <c r="C12" s="1"/>
      <c r="D12" s="1"/>
      <c r="E12" s="1"/>
      <c r="F12" s="1">
        <v>12</v>
      </c>
      <c r="G12" s="1"/>
      <c r="H12" s="1"/>
      <c r="I12" s="1"/>
      <c r="J12" s="1"/>
      <c r="K12" s="1"/>
      <c r="L12" s="1"/>
      <c r="M12" s="1"/>
      <c r="N12" s="1"/>
      <c r="O12" s="1"/>
      <c r="P12" s="1"/>
    </row>
    <row r="13" spans="1:16" x14ac:dyDescent="0.3">
      <c r="A13" s="6"/>
      <c r="B13" s="1"/>
      <c r="C13" s="1"/>
      <c r="D13" s="1"/>
      <c r="E13" s="1"/>
      <c r="F13" s="1"/>
      <c r="G13" s="1"/>
      <c r="H13" s="1"/>
      <c r="I13" s="1"/>
      <c r="J13" s="1"/>
      <c r="K13" s="1"/>
      <c r="L13" s="1"/>
      <c r="M13" s="1"/>
      <c r="N13" s="1"/>
      <c r="O13" s="1"/>
      <c r="P13" s="1"/>
    </row>
    <row r="15" spans="1:16" x14ac:dyDescent="0.3">
      <c r="A15" s="7" t="s">
        <v>35</v>
      </c>
    </row>
    <row r="17" spans="1:6" x14ac:dyDescent="0.3">
      <c r="A17" s="4">
        <f>PRODUCT(J3,CALCULATOR!D17)</f>
        <v>1.5</v>
      </c>
      <c r="B17" t="s">
        <v>36</v>
      </c>
      <c r="E17" t="s">
        <v>96</v>
      </c>
      <c r="F17" t="s">
        <v>95</v>
      </c>
    </row>
    <row r="18" spans="1:6" x14ac:dyDescent="0.3">
      <c r="A18" s="4">
        <f>IF(A17&lt;E18,E18,A17)</f>
        <v>10</v>
      </c>
      <c r="B18" t="s">
        <v>41</v>
      </c>
      <c r="E18">
        <f>IF(CALCULATOR!D11=settings!B4,F18*I4,F18)</f>
        <v>10</v>
      </c>
      <c r="F18" s="1">
        <v>10</v>
      </c>
    </row>
    <row r="19" spans="1:6" x14ac:dyDescent="0.3">
      <c r="A19" s="4">
        <f>IF(CALCULATOR!D11=settings!B4,A18/I4,A18)</f>
        <v>10</v>
      </c>
      <c r="B19" t="s">
        <v>37</v>
      </c>
    </row>
    <row r="20" spans="1:6" x14ac:dyDescent="0.3">
      <c r="A20" s="4">
        <f>IF(CALCULATOR!D10=settings!A4,A19*H4,A19)</f>
        <v>10</v>
      </c>
      <c r="B20" t="s">
        <v>38</v>
      </c>
    </row>
    <row r="21" spans="1:6" x14ac:dyDescent="0.3">
      <c r="A21" s="4">
        <f>IF(CALCULATOR!D10=settings!A5,A20*H5,A20)</f>
        <v>10</v>
      </c>
      <c r="B21" t="s">
        <v>39</v>
      </c>
    </row>
    <row r="22" spans="1:6" x14ac:dyDescent="0.3">
      <c r="A22" s="7">
        <f>A21</f>
        <v>10</v>
      </c>
      <c r="B22" s="3" t="s">
        <v>40</v>
      </c>
      <c r="C22" s="3"/>
      <c r="D22" s="3"/>
    </row>
    <row r="25" spans="1:6" x14ac:dyDescent="0.3">
      <c r="A25" s="4">
        <f>IF(CALCULATOR!D18=settings!E4,K4,K3)</f>
        <v>25</v>
      </c>
      <c r="B25" t="s">
        <v>44</v>
      </c>
    </row>
    <row r="26" spans="1:6" x14ac:dyDescent="0.3">
      <c r="A26" s="4">
        <f>IF(CALCULATOR!D18=settings!E5,K5,A25)</f>
        <v>25</v>
      </c>
      <c r="B26" t="s">
        <v>45</v>
      </c>
    </row>
    <row r="27" spans="1:6" x14ac:dyDescent="0.3">
      <c r="A27" s="7">
        <f>IF(CALCULATOR!D11=settings!B4,A26*I4,A26)</f>
        <v>25</v>
      </c>
      <c r="B27" s="3" t="s">
        <v>43</v>
      </c>
      <c r="C27" s="3"/>
    </row>
    <row r="29" spans="1:6" x14ac:dyDescent="0.3">
      <c r="A29" s="4">
        <f>IF(CALCULATOR!D18=settings!E4,L4,L3)</f>
        <v>4</v>
      </c>
      <c r="B29" t="s">
        <v>48</v>
      </c>
    </row>
    <row r="30" spans="1:6" x14ac:dyDescent="0.3">
      <c r="A30" s="4">
        <f>IF(CALCULATOR!D18=settings!E5,L5,A29)</f>
        <v>4</v>
      </c>
      <c r="B30" t="s">
        <v>49</v>
      </c>
    </row>
    <row r="31" spans="1:6" x14ac:dyDescent="0.3">
      <c r="A31" s="7">
        <f>IF(CALCULATOR!D12=settings!C4,A30*0.264172,A30)</f>
        <v>4</v>
      </c>
      <c r="B31" s="3" t="s">
        <v>50</v>
      </c>
      <c r="C31" s="3"/>
      <c r="D31" s="3"/>
    </row>
  </sheetData>
  <sheetProtection algorithmName="SHA-512" hashValue="uZNVzzzXoH76bHWbZFIWDaYyWkjWTGUkxKY2xQNdqruOJ14IwO1kMh7NeUPbuMwHQZZozO0Znpm7gqNQcEr6+A==" saltValue="RIMFB2qWTL51rbHsyKIevQ==" spinCount="100000" sheet="1" objects="1" scenarios="1"/>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XFD1" workbookViewId="0">
      <selection sqref="A1:XFD1048576"/>
    </sheetView>
  </sheetViews>
  <sheetFormatPr defaultColWidth="0" defaultRowHeight="14.4" x14ac:dyDescent="0.3"/>
  <cols>
    <col min="1" max="1" width="33" style="9" hidden="1" customWidth="1"/>
    <col min="2" max="2" width="13.44140625" style="9" hidden="1" customWidth="1"/>
    <col min="3" max="4" width="8.88671875" style="9" hidden="1" customWidth="1"/>
    <col min="5" max="5" width="30.44140625" style="9" hidden="1" customWidth="1"/>
    <col min="6" max="6" width="14.21875" style="10" hidden="1" customWidth="1"/>
    <col min="7" max="7" width="18.88671875" style="9" hidden="1" customWidth="1"/>
    <col min="8" max="16384" width="8.88671875" style="9" hidden="1"/>
  </cols>
  <sheetData>
    <row r="1" spans="1:6" x14ac:dyDescent="0.3">
      <c r="A1" s="8" t="s">
        <v>72</v>
      </c>
      <c r="B1" s="8">
        <f>SUM(B3,B13,B24)</f>
        <v>5176.7700000000004</v>
      </c>
    </row>
    <row r="3" spans="1:6" x14ac:dyDescent="0.3">
      <c r="A3" s="8" t="s">
        <v>63</v>
      </c>
      <c r="B3" s="8">
        <f>SUM(B4:B9)</f>
        <v>2894.5</v>
      </c>
    </row>
    <row r="4" spans="1:6" x14ac:dyDescent="0.3">
      <c r="A4" s="9" t="s">
        <v>51</v>
      </c>
    </row>
    <row r="5" spans="1:6" x14ac:dyDescent="0.3">
      <c r="A5" s="9" t="s">
        <v>52</v>
      </c>
      <c r="B5" s="9">
        <v>495</v>
      </c>
    </row>
    <row r="6" spans="1:6" x14ac:dyDescent="0.3">
      <c r="A6" s="9" t="s">
        <v>55</v>
      </c>
      <c r="B6" s="9">
        <v>307</v>
      </c>
      <c r="E6" s="8" t="s">
        <v>73</v>
      </c>
      <c r="F6" s="11" t="s">
        <v>74</v>
      </c>
    </row>
    <row r="7" spans="1:6" x14ac:dyDescent="0.3">
      <c r="A7" s="9" t="s">
        <v>56</v>
      </c>
      <c r="B7" s="9">
        <v>116.5</v>
      </c>
    </row>
    <row r="8" spans="1:6" x14ac:dyDescent="0.3">
      <c r="A8" s="9" t="s">
        <v>65</v>
      </c>
      <c r="B8" s="9">
        <v>1380</v>
      </c>
      <c r="E8" s="8"/>
    </row>
    <row r="9" spans="1:6" x14ac:dyDescent="0.3">
      <c r="A9" s="9" t="s">
        <v>66</v>
      </c>
      <c r="B9" s="9">
        <v>596</v>
      </c>
    </row>
    <row r="12" spans="1:6" x14ac:dyDescent="0.3">
      <c r="E12" s="8"/>
    </row>
    <row r="13" spans="1:6" x14ac:dyDescent="0.3">
      <c r="A13" s="8" t="s">
        <v>64</v>
      </c>
      <c r="B13" s="8">
        <f>SUM(B14:B22)</f>
        <v>1585.5</v>
      </c>
    </row>
    <row r="14" spans="1:6" x14ac:dyDescent="0.3">
      <c r="A14" s="9" t="s">
        <v>53</v>
      </c>
    </row>
    <row r="15" spans="1:6" x14ac:dyDescent="0.3">
      <c r="A15" s="9" t="s">
        <v>54</v>
      </c>
      <c r="B15" s="9">
        <v>761</v>
      </c>
    </row>
    <row r="16" spans="1:6" x14ac:dyDescent="0.3">
      <c r="A16" s="9" t="s">
        <v>57</v>
      </c>
      <c r="B16" s="9">
        <v>61</v>
      </c>
    </row>
    <row r="17" spans="1:7" x14ac:dyDescent="0.3">
      <c r="A17" s="9" t="s">
        <v>58</v>
      </c>
      <c r="B17" s="9">
        <v>23.3</v>
      </c>
      <c r="E17" s="8" t="s">
        <v>94</v>
      </c>
      <c r="F17" s="11">
        <f>PRODUCT(B1,1/1399)</f>
        <v>3.7003359542530383</v>
      </c>
      <c r="G17" s="8" t="s">
        <v>93</v>
      </c>
    </row>
    <row r="18" spans="1:7" x14ac:dyDescent="0.3">
      <c r="A18" s="9" t="s">
        <v>59</v>
      </c>
      <c r="B18" s="9">
        <v>22.2</v>
      </c>
    </row>
    <row r="19" spans="1:7" x14ac:dyDescent="0.3">
      <c r="A19" s="9" t="s">
        <v>60</v>
      </c>
      <c r="B19" s="9">
        <v>3</v>
      </c>
    </row>
    <row r="20" spans="1:7" x14ac:dyDescent="0.3">
      <c r="A20" s="9" t="s">
        <v>67</v>
      </c>
      <c r="B20" s="9">
        <v>149</v>
      </c>
    </row>
    <row r="21" spans="1:7" x14ac:dyDescent="0.3">
      <c r="A21" s="9" t="s">
        <v>62</v>
      </c>
      <c r="B21" s="9">
        <v>240</v>
      </c>
    </row>
    <row r="22" spans="1:7" x14ac:dyDescent="0.3">
      <c r="A22" s="9" t="s">
        <v>61</v>
      </c>
      <c r="B22" s="9">
        <v>326</v>
      </c>
    </row>
    <row r="24" spans="1:7" x14ac:dyDescent="0.3">
      <c r="A24" s="8" t="s">
        <v>68</v>
      </c>
      <c r="B24" s="8">
        <f>SUM(B25:B28)</f>
        <v>696.77</v>
      </c>
    </row>
    <row r="25" spans="1:7" x14ac:dyDescent="0.3">
      <c r="A25" s="9" t="s">
        <v>69</v>
      </c>
      <c r="B25" s="9">
        <v>227</v>
      </c>
    </row>
    <row r="26" spans="1:7" x14ac:dyDescent="0.3">
      <c r="A26" s="9" t="s">
        <v>70</v>
      </c>
      <c r="B26" s="9">
        <v>119.77</v>
      </c>
    </row>
    <row r="28" spans="1:7" x14ac:dyDescent="0.3">
      <c r="A28" s="9" t="s">
        <v>71</v>
      </c>
      <c r="B28" s="9">
        <v>350</v>
      </c>
    </row>
  </sheetData>
  <sheetProtection algorithmName="SHA-512" hashValue="iQEFH3b4ljKYAbnr0h50jtFbDxYJFg3/pU26lqQZoQrajTRkJ8r58e0hjfiJMt2oG+r8QdAVov/WLRW26VAmMg==" saltValue="NAv9Ep7Qkq2CNa/syBMGP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8"/>
  <sheetViews>
    <sheetView topLeftCell="XFD1" workbookViewId="0">
      <selection sqref="A1:XFD1048576"/>
    </sheetView>
  </sheetViews>
  <sheetFormatPr defaultColWidth="0" defaultRowHeight="14.4" x14ac:dyDescent="0.3"/>
  <cols>
    <col min="1" max="1" width="27.5546875" hidden="1" customWidth="1"/>
    <col min="2" max="3" width="9.77734375" hidden="1" customWidth="1"/>
    <col min="4" max="7" width="0" hidden="1" customWidth="1"/>
    <col min="8" max="16384" width="8.88671875" hidden="1"/>
  </cols>
  <sheetData>
    <row r="3" spans="1:7" x14ac:dyDescent="0.3">
      <c r="A3" t="s">
        <v>75</v>
      </c>
      <c r="B3" s="12"/>
      <c r="C3" s="12" t="s">
        <v>4</v>
      </c>
      <c r="D3" s="12" t="s">
        <v>5</v>
      </c>
      <c r="E3" s="12" t="s">
        <v>6</v>
      </c>
    </row>
    <row r="4" spans="1:7" x14ac:dyDescent="0.3">
      <c r="A4" t="s">
        <v>76</v>
      </c>
      <c r="B4" s="12">
        <v>6</v>
      </c>
      <c r="C4" s="12">
        <v>39601</v>
      </c>
      <c r="D4" s="12">
        <v>44693</v>
      </c>
      <c r="E4" s="12">
        <v>61766.12</v>
      </c>
      <c r="F4" s="14"/>
      <c r="G4" t="s">
        <v>78</v>
      </c>
    </row>
    <row r="5" spans="1:7" x14ac:dyDescent="0.3">
      <c r="A5" t="s">
        <v>77</v>
      </c>
      <c r="B5" s="12">
        <v>9</v>
      </c>
      <c r="C5" s="12">
        <v>40691</v>
      </c>
      <c r="D5" s="12">
        <v>45973</v>
      </c>
      <c r="E5" s="13">
        <v>63534.48</v>
      </c>
      <c r="F5" s="14"/>
    </row>
    <row r="7" spans="1:7" x14ac:dyDescent="0.3">
      <c r="A7" t="s">
        <v>79</v>
      </c>
      <c r="B7">
        <v>10</v>
      </c>
    </row>
    <row r="10" spans="1:7" x14ac:dyDescent="0.3">
      <c r="A10" t="s">
        <v>84</v>
      </c>
      <c r="B10" t="b">
        <f>AND(CALCULATOR!D10='costi acquisto'!C3,CALCULATOR!D14='costi acquisto'!B4)</f>
        <v>0</v>
      </c>
      <c r="D10" t="str">
        <f>IF(B10=TRUE,C4,"")</f>
        <v/>
      </c>
    </row>
    <row r="11" spans="1:7" x14ac:dyDescent="0.3">
      <c r="A11" t="s">
        <v>85</v>
      </c>
      <c r="B11" t="b">
        <f>AND(CALCULATOR!D10='costi acquisto'!C3,CALCULATOR!D14='costi acquisto'!B5)</f>
        <v>0</v>
      </c>
      <c r="D11" t="str">
        <f t="shared" ref="D11" si="0">IF(B11=TRUE,C5,"")</f>
        <v/>
      </c>
    </row>
    <row r="12" spans="1:7" x14ac:dyDescent="0.3">
      <c r="A12" t="s">
        <v>80</v>
      </c>
      <c r="B12" t="b">
        <f>AND(CALCULATOR!D10='costi acquisto'!D3,CALCULATOR!D14='costi acquisto'!B4)</f>
        <v>0</v>
      </c>
      <c r="D12" t="str">
        <f>IF(B12=TRUE,D4,"")</f>
        <v/>
      </c>
    </row>
    <row r="13" spans="1:7" x14ac:dyDescent="0.3">
      <c r="A13" t="s">
        <v>81</v>
      </c>
      <c r="B13" t="b">
        <f>AND(CALCULATOR!D10='costi acquisto'!D3,CALCULATOR!D14='costi acquisto'!B5)</f>
        <v>0</v>
      </c>
      <c r="D13" t="str">
        <f>IF(B13=TRUE,D5,"")</f>
        <v/>
      </c>
    </row>
    <row r="14" spans="1:7" x14ac:dyDescent="0.3">
      <c r="A14" t="s">
        <v>82</v>
      </c>
      <c r="B14" t="b">
        <f>AND(CALCULATOR!D10='costi acquisto'!E3,CALCULATOR!D14='costi acquisto'!B4)</f>
        <v>0</v>
      </c>
      <c r="D14" t="str">
        <f>IF(B14=TRUE,E4,"")</f>
        <v/>
      </c>
    </row>
    <row r="15" spans="1:7" x14ac:dyDescent="0.3">
      <c r="A15" t="s">
        <v>83</v>
      </c>
      <c r="B15" t="b">
        <f>AND(CALCULATOR!D10='costi acquisto'!E3,CALCULATOR!D14='costi acquisto'!B5)</f>
        <v>0</v>
      </c>
      <c r="D15" t="str">
        <f>IF(B15=TRUE,E5,"")</f>
        <v/>
      </c>
    </row>
    <row r="17" spans="1:4" x14ac:dyDescent="0.3">
      <c r="A17" s="3" t="s">
        <v>86</v>
      </c>
      <c r="B17" s="3" t="str">
        <f>'costi acquisto'!D3</f>
        <v>USD</v>
      </c>
      <c r="C17" s="3"/>
      <c r="D17" s="3">
        <f>SUM(D10:D15)</f>
        <v>0</v>
      </c>
    </row>
    <row r="18" spans="1:4" x14ac:dyDescent="0.3">
      <c r="A18" t="s">
        <v>87</v>
      </c>
      <c r="D18">
        <f>PRODUCT(D17,1/B7)</f>
        <v>0</v>
      </c>
    </row>
  </sheetData>
  <sheetProtection algorithmName="SHA-512" hashValue="AygMqIL6BqJjAxdAwPaC3yyRAeVDVEgP2NjlPtUWFDwfRPeYyTzzaCOeCg0gMReN8Mfv65cPbjl1ZBD9ub0unQ==" saltValue="158ZWN44NpBRwWuRIBHMc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CALCULATOR</vt:lpstr>
      <vt:lpstr>settings</vt:lpstr>
      <vt:lpstr>service</vt:lpstr>
      <vt:lpstr>costi acquisto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Alpina Srl</dc:creator>
  <cp:lastModifiedBy>Win</cp:lastModifiedBy>
  <cp:lastPrinted>2023-11-09T11:13:03Z</cp:lastPrinted>
  <dcterms:created xsi:type="dcterms:W3CDTF">2023-10-27T13:29:53Z</dcterms:created>
  <dcterms:modified xsi:type="dcterms:W3CDTF">2023-11-14T11:17:39Z</dcterms:modified>
</cp:coreProperties>
</file>