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LPINA\SITO WEB\SITO KEYSOLUTIONS\2023\Pagina SNOW-BUS\"/>
    </mc:Choice>
  </mc:AlternateContent>
  <bookViews>
    <workbookView xWindow="-108" yWindow="-108" windowWidth="23256" windowHeight="12576"/>
  </bookViews>
  <sheets>
    <sheet name="CALCULATOR" sheetId="1" r:id="rId1"/>
    <sheet name="settings" sheetId="2" state="hidden" r:id="rId2"/>
    <sheet name="service" sheetId="3" state="hidden" r:id="rId3"/>
    <sheet name="costi acquisto" sheetId="4"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 l="1"/>
  <c r="F14" i="1"/>
  <c r="D26" i="1"/>
  <c r="G19" i="1"/>
  <c r="C36" i="1"/>
  <c r="B17" i="4"/>
  <c r="B15" i="4"/>
  <c r="D15" i="4" s="1"/>
  <c r="B14" i="4"/>
  <c r="D14" i="4" s="1"/>
  <c r="B13" i="4"/>
  <c r="D13" i="4" s="1"/>
  <c r="B12" i="4"/>
  <c r="D12" i="4" s="1"/>
  <c r="B11" i="4"/>
  <c r="D11" i="4" s="1"/>
  <c r="B10" i="4"/>
  <c r="D10" i="4" s="1"/>
  <c r="B24" i="3"/>
  <c r="B13" i="3"/>
  <c r="B3" i="3"/>
  <c r="A29" i="2"/>
  <c r="A30" i="2" s="1"/>
  <c r="A31" i="2" s="1"/>
  <c r="C32" i="1"/>
  <c r="C31" i="1"/>
  <c r="C28" i="1"/>
  <c r="A25" i="2"/>
  <c r="A26" i="2" s="1"/>
  <c r="A27" i="2" s="1"/>
  <c r="E18" i="2"/>
  <c r="A17" i="2"/>
  <c r="C19" i="1"/>
  <c r="D31" i="1" l="1"/>
  <c r="D17" i="4"/>
  <c r="D18" i="4" s="1"/>
  <c r="D34" i="1" s="1"/>
  <c r="B1" i="3"/>
  <c r="F17" i="3" s="1"/>
  <c r="D28" i="1"/>
  <c r="D29" i="1" s="1"/>
  <c r="A18" i="2"/>
  <c r="A19" i="2" s="1"/>
  <c r="A20" i="2" s="1"/>
  <c r="A21" i="2" s="1"/>
  <c r="A22" i="2" s="1"/>
  <c r="F19" i="1" s="1"/>
  <c r="C13" i="1"/>
  <c r="B13" i="1"/>
  <c r="C17" i="1"/>
  <c r="D32" i="1" l="1"/>
  <c r="D33" i="1"/>
  <c r="D36" i="1" l="1"/>
</calcChain>
</file>

<file path=xl/sharedStrings.xml><?xml version="1.0" encoding="utf-8"?>
<sst xmlns="http://schemas.openxmlformats.org/spreadsheetml/2006/main" count="119" uniqueCount="110">
  <si>
    <t>SETTINGS</t>
  </si>
  <si>
    <t>CURRENCY</t>
  </si>
  <si>
    <t>EUR</t>
  </si>
  <si>
    <t>USD</t>
  </si>
  <si>
    <t>CAD</t>
  </si>
  <si>
    <t>LENGHT</t>
  </si>
  <si>
    <t>Km</t>
  </si>
  <si>
    <t>Miles</t>
  </si>
  <si>
    <t>CAPACITY</t>
  </si>
  <si>
    <t>Transalp model</t>
  </si>
  <si>
    <t>Slope</t>
  </si>
  <si>
    <t>Passengers</t>
  </si>
  <si>
    <t>Liter</t>
  </si>
  <si>
    <t>Gallon</t>
  </si>
  <si>
    <t>Valute</t>
  </si>
  <si>
    <t>Km / miles</t>
  </si>
  <si>
    <t>Ticket Eur / km</t>
  </si>
  <si>
    <t>CAMPI DI CALCOLO ESTERNI</t>
  </si>
  <si>
    <t>Calcolo del biglietto suggerito Eur / km</t>
  </si>
  <si>
    <t>Biglietto suggerito Eur / miglia se selezionato</t>
  </si>
  <si>
    <t>Biglietto suggerito se USD</t>
  </si>
  <si>
    <t>Biglietto suggerito se CAD</t>
  </si>
  <si>
    <t>Prezzo finale suggerito biglietto</t>
  </si>
  <si>
    <t>Campo minimi da conteggiare</t>
  </si>
  <si>
    <t>Vel media kmh</t>
  </si>
  <si>
    <t>Media controllo km o miglia</t>
  </si>
  <si>
    <t>Media in base al percorso 1</t>
  </si>
  <si>
    <t>Media in base al percorso 2</t>
  </si>
  <si>
    <t>Consumo L/H</t>
  </si>
  <si>
    <t>Comtrollo consumo litri 1</t>
  </si>
  <si>
    <t>Controllo consumo litri 2</t>
  </si>
  <si>
    <t>Controllo consumo litri se in galloni</t>
  </si>
  <si>
    <t>SERVICE FINO A 1000 ORE</t>
  </si>
  <si>
    <t>RICAMBI COMPLESSIVI</t>
  </si>
  <si>
    <t>SERVICE 1200 ORE CON DISTRIB</t>
  </si>
  <si>
    <t xml:space="preserve">RICAMBI </t>
  </si>
  <si>
    <t>OLIO MOTORE X 5</t>
  </si>
  <si>
    <t>OLIO CAMBIO X 5</t>
  </si>
  <si>
    <t>OLIO MOTORE</t>
  </si>
  <si>
    <t>OLIO CAMBIO</t>
  </si>
  <si>
    <t>ANTIGELO</t>
  </si>
  <si>
    <t>LIQUIDO FRENI</t>
  </si>
  <si>
    <t>MANODOPERA ALTRO</t>
  </si>
  <si>
    <t>MANODOPERA DISTRIBUZIONE 5H</t>
  </si>
  <si>
    <t>COSTO SERVICE PRIMA DELLE 1200</t>
  </si>
  <si>
    <t>COSTO SERVICE ALLE 1200 ORE</t>
  </si>
  <si>
    <t>MANODOPERA X 5 - 276 / TG</t>
  </si>
  <si>
    <t>CINGHIE TRASMISSIONE 149 X 4</t>
  </si>
  <si>
    <t xml:space="preserve">CINGHIA TRASMISSIONE </t>
  </si>
  <si>
    <t>RICAMBI EXTRA PREVEDIBILI IN 1200H</t>
  </si>
  <si>
    <t>RUOTINI  28,45 X 8 PZ</t>
  </si>
  <si>
    <t>DERIVE</t>
  </si>
  <si>
    <t xml:space="preserve">ALTRA MANODOPERA EXTRA </t>
  </si>
  <si>
    <t>COSTO TOTALE FINO A  1200 ORE</t>
  </si>
  <si>
    <t>CAMPI DI COMODO PER COMPUTO</t>
  </si>
  <si>
    <t>COSTO ORARIO</t>
  </si>
  <si>
    <t>COSTI ACQUISTO</t>
  </si>
  <si>
    <t>SUPERCLASS + TA 6</t>
  </si>
  <si>
    <t>SUPERCLASS + TA 9</t>
  </si>
  <si>
    <t>Slitta con schienalino, rops, luci k-2 posti e gancio a sfera</t>
  </si>
  <si>
    <t>Ammortamento in anni</t>
  </si>
  <si>
    <t>Controllo se US 6 posti</t>
  </si>
  <si>
    <t>Controllo se US 9 posti</t>
  </si>
  <si>
    <t>Controllo se CA 6 posti</t>
  </si>
  <si>
    <t>Controllo se CA 9 posti</t>
  </si>
  <si>
    <t>Controllo se EU 6 posti</t>
  </si>
  <si>
    <t>Controllo se EU 9 posti</t>
  </si>
  <si>
    <t>Valore acquisto da considerare</t>
  </si>
  <si>
    <t>Valore diviso per anni ammortam</t>
  </si>
  <si>
    <t>Colonna1</t>
  </si>
  <si>
    <t>Suggerito</t>
  </si>
  <si>
    <t>Rispetto a Slope</t>
  </si>
  <si>
    <t>Converttitore</t>
  </si>
  <si>
    <t>VUOTA</t>
  </si>
  <si>
    <t>COSTO ORARIO DA IMPUTARE</t>
  </si>
  <si>
    <t>CALCOLO SERVICE FINO 1399 H</t>
  </si>
  <si>
    <t>Min se KM</t>
  </si>
  <si>
    <t>Min se MILES</t>
  </si>
  <si>
    <t>IMPOSTAZIONI</t>
  </si>
  <si>
    <t>Valuta</t>
  </si>
  <si>
    <t>Unità di lunghezza</t>
  </si>
  <si>
    <t>Unità di volume</t>
  </si>
  <si>
    <t>Prezzo della benzina</t>
  </si>
  <si>
    <t>Versione rimorchio Transalp</t>
  </si>
  <si>
    <t>Posti</t>
  </si>
  <si>
    <t xml:space="preserve"> Tot. passeggeri SNOWBUS </t>
  </si>
  <si>
    <t xml:space="preserve">   (incl. motoslitta)</t>
  </si>
  <si>
    <t>PERCORSO</t>
  </si>
  <si>
    <t>Lunghezza percorso</t>
  </si>
  <si>
    <t>Prezzo del biglietto</t>
  </si>
  <si>
    <t>Numero medio di passeggeri / viaggio</t>
  </si>
  <si>
    <t>Numero di viaggi / giorno</t>
  </si>
  <si>
    <t>Numero di giorni operativi / anno</t>
  </si>
  <si>
    <t>Prezzo biglietto suggerito</t>
  </si>
  <si>
    <t>RISULTATI</t>
  </si>
  <si>
    <t>Numero di viaggi / anno</t>
  </si>
  <si>
    <t>Numero di passeggeri / anno</t>
  </si>
  <si>
    <t>Distanza tot. percorsa / anno</t>
  </si>
  <si>
    <t>Ore di lavoro totali stimate</t>
  </si>
  <si>
    <t>Incasso biglietti stimato / anno</t>
  </si>
  <si>
    <t>Costo benzina stimato / anno</t>
  </si>
  <si>
    <t>Costo manutenzione stimata / anno</t>
  </si>
  <si>
    <t>Ammortamento macchina / anno</t>
  </si>
  <si>
    <t>GUADAGNO netto stim./anno</t>
  </si>
  <si>
    <t>Info: clicca     sul risultato</t>
  </si>
  <si>
    <t>Inserisci i dati qui sotto</t>
  </si>
  <si>
    <t>Tipo di percorso / pendenza</t>
  </si>
  <si>
    <t>Medio</t>
  </si>
  <si>
    <t>Medio ripido</t>
  </si>
  <si>
    <t>Pianeggiante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</si>
</sst>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4" x14ac:knownFonts="1">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b/>
      <i/>
      <sz val="10"/>
      <color theme="1"/>
      <name val="Calibri Light"/>
      <family val="2"/>
      <scheme val="major"/>
    </font>
    <font>
      <b/>
      <sz val="10"/>
      <color theme="1"/>
      <name val="Calibri Light"/>
      <family val="2"/>
      <scheme val="major"/>
    </font>
    <font>
      <i/>
      <sz val="10"/>
      <color theme="1"/>
      <name val="Calibri Light"/>
      <family val="2"/>
      <scheme val="major"/>
    </font>
    <font>
      <sz val="10"/>
      <color theme="1"/>
      <name val="Calibri Light"/>
      <family val="2"/>
      <scheme val="major"/>
    </font>
    <font>
      <i/>
      <sz val="9"/>
      <color theme="1"/>
      <name val="Calibri Light"/>
      <family val="2"/>
      <scheme val="major"/>
    </font>
    <font>
      <sz val="9"/>
      <color theme="1"/>
      <name val="Calibri Light"/>
      <family val="2"/>
      <scheme val="major"/>
    </font>
    <font>
      <b/>
      <sz val="10"/>
      <color rgb="FF00B050"/>
      <name val="Calibri Light"/>
      <family val="2"/>
      <scheme val="major"/>
    </font>
    <font>
      <b/>
      <i/>
      <sz val="10"/>
      <color rgb="FF00B050"/>
      <name val="Calibri Light"/>
      <family val="2"/>
      <scheme val="major"/>
    </font>
    <font>
      <b/>
      <sz val="9"/>
      <color rgb="FF00B050"/>
      <name val="Calibri Light"/>
      <family val="2"/>
      <scheme val="major"/>
    </font>
    <font>
      <i/>
      <sz val="9"/>
      <color rgb="FF00B050"/>
      <name val="Calibri Light"/>
      <family val="2"/>
      <scheme val="major"/>
    </font>
  </fonts>
  <fills count="6">
    <fill>
      <patternFill patternType="none"/>
    </fill>
    <fill>
      <patternFill patternType="gray125"/>
    </fill>
    <fill>
      <patternFill patternType="solid">
        <fgColor rgb="FFE6F0FE"/>
        <bgColor indexed="64"/>
      </patternFill>
    </fill>
    <fill>
      <patternFill patternType="solid">
        <fgColor rgb="FFE3EEFD"/>
        <bgColor indexed="64"/>
      </patternFill>
    </fill>
    <fill>
      <patternFill patternType="solid">
        <fgColor rgb="FFF2F8EE"/>
        <bgColor indexed="64"/>
      </patternFill>
    </fill>
    <fill>
      <patternFill patternType="solid">
        <fgColor rgb="FFFFF6D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0" fillId="0" borderId="1" xfId="0" applyBorder="1"/>
    <xf numFmtId="0" fontId="2" fillId="0" borderId="1" xfId="0" applyFont="1" applyBorder="1"/>
    <xf numFmtId="0" fontId="1" fillId="0" borderId="0" xfId="0" applyFont="1"/>
    <xf numFmtId="2" fontId="0" fillId="0" borderId="0" xfId="0" applyNumberFormat="1"/>
    <xf numFmtId="2" fontId="2" fillId="0" borderId="1" xfId="0" applyNumberFormat="1" applyFont="1" applyBorder="1"/>
    <xf numFmtId="2" fontId="0" fillId="0" borderId="1" xfId="0" applyNumberFormat="1" applyBorder="1"/>
    <xf numFmtId="2" fontId="1" fillId="0" borderId="0" xfId="0" applyNumberFormat="1" applyFont="1"/>
    <xf numFmtId="0" fontId="1" fillId="0" borderId="0" xfId="0" applyFont="1" applyProtection="1">
      <protection hidden="1"/>
    </xf>
    <xf numFmtId="0" fontId="0" fillId="0" borderId="0" xfId="0" applyProtection="1">
      <protection hidden="1"/>
    </xf>
    <xf numFmtId="4" fontId="0" fillId="0" borderId="0" xfId="0" applyNumberFormat="1" applyProtection="1">
      <protection hidden="1"/>
    </xf>
    <xf numFmtId="4" fontId="1" fillId="0" borderId="0" xfId="0" applyNumberFormat="1" applyFont="1" applyProtection="1">
      <protection hidden="1"/>
    </xf>
    <xf numFmtId="0" fontId="1" fillId="0" borderId="1" xfId="0" applyFont="1" applyBorder="1"/>
    <xf numFmtId="0" fontId="3" fillId="0" borderId="1" xfId="0" applyFont="1" applyBorder="1"/>
    <xf numFmtId="0" fontId="1" fillId="0" borderId="5" xfId="0" applyFont="1" applyBorder="1"/>
    <xf numFmtId="0" fontId="4" fillId="0" borderId="0" xfId="0" applyFont="1"/>
    <xf numFmtId="0" fontId="4" fillId="0" borderId="0" xfId="0" applyFont="1" applyAlignment="1">
      <alignment horizontal="center"/>
    </xf>
    <xf numFmtId="0" fontId="5" fillId="3" borderId="1" xfId="0" applyFont="1" applyFill="1" applyBorder="1" applyAlignment="1">
      <alignment horizontal="left" vertical="center"/>
    </xf>
    <xf numFmtId="0" fontId="6" fillId="0" borderId="0" xfId="0" applyFont="1"/>
    <xf numFmtId="0" fontId="6" fillId="0" borderId="0" xfId="0" applyFont="1" applyAlignment="1">
      <alignment horizontal="center"/>
    </xf>
    <xf numFmtId="0" fontId="7" fillId="2" borderId="2" xfId="0" applyFont="1" applyFill="1" applyBorder="1"/>
    <xf numFmtId="0" fontId="6" fillId="2" borderId="4" xfId="0" applyFont="1" applyFill="1" applyBorder="1"/>
    <xf numFmtId="0" fontId="6" fillId="2" borderId="3" xfId="0" applyFont="1" applyFill="1" applyBorder="1" applyAlignment="1">
      <alignment horizontal="center"/>
    </xf>
    <xf numFmtId="0" fontId="5" fillId="4" borderId="1" xfId="0" applyFont="1" applyFill="1" applyBorder="1" applyAlignment="1">
      <alignment horizontal="left" vertical="center"/>
    </xf>
    <xf numFmtId="0" fontId="7" fillId="4" borderId="2" xfId="0" applyFont="1" applyFill="1" applyBorder="1"/>
    <xf numFmtId="0" fontId="6" fillId="4" borderId="4" xfId="0" applyFont="1" applyFill="1" applyBorder="1"/>
    <xf numFmtId="0" fontId="6" fillId="4" borderId="3" xfId="0" applyFont="1" applyFill="1" applyBorder="1" applyAlignment="1">
      <alignment horizontal="center"/>
    </xf>
    <xf numFmtId="0" fontId="8" fillId="5" borderId="2" xfId="0" applyFont="1" applyFill="1" applyBorder="1" applyAlignment="1">
      <alignment horizontal="left" vertical="center"/>
    </xf>
    <xf numFmtId="0" fontId="6" fillId="5" borderId="4" xfId="0" applyFont="1" applyFill="1" applyBorder="1" applyAlignment="1">
      <alignment horizontal="left"/>
    </xf>
    <xf numFmtId="0" fontId="6" fillId="5" borderId="3" xfId="0" applyFont="1" applyFill="1" applyBorder="1" applyAlignment="1">
      <alignment horizontal="left"/>
    </xf>
    <xf numFmtId="0" fontId="6" fillId="0" borderId="0" xfId="0" applyFont="1" applyAlignment="1">
      <alignment horizontal="left"/>
    </xf>
    <xf numFmtId="0" fontId="7" fillId="0" borderId="0" xfId="0" applyFont="1"/>
    <xf numFmtId="0" fontId="5" fillId="5" borderId="1" xfId="0" applyFont="1" applyFill="1" applyBorder="1" applyAlignment="1">
      <alignment horizontal="left" vertical="center"/>
    </xf>
    <xf numFmtId="0" fontId="7" fillId="5" borderId="2" xfId="0" applyFont="1" applyFill="1" applyBorder="1"/>
    <xf numFmtId="0" fontId="6" fillId="5" borderId="4" xfId="0" applyFont="1" applyFill="1" applyBorder="1"/>
    <xf numFmtId="0" fontId="6" fillId="5" borderId="3" xfId="0" applyFont="1" applyFill="1" applyBorder="1" applyAlignment="1">
      <alignment horizontal="center"/>
    </xf>
    <xf numFmtId="0" fontId="7" fillId="0" borderId="0" xfId="0" applyFont="1" applyAlignment="1">
      <alignment horizontal="left"/>
    </xf>
    <xf numFmtId="0" fontId="7" fillId="0" borderId="0" xfId="0" applyFont="1" applyAlignment="1">
      <alignment horizontal="center"/>
    </xf>
    <xf numFmtId="2" fontId="7" fillId="5" borderId="2" xfId="0" applyNumberFormat="1" applyFont="1" applyFill="1" applyBorder="1" applyAlignment="1">
      <alignment horizontal="left"/>
    </xf>
    <xf numFmtId="164" fontId="7" fillId="0" borderId="0" xfId="0" applyNumberFormat="1" applyFont="1"/>
    <xf numFmtId="2" fontId="7" fillId="0" borderId="0" xfId="0" applyNumberFormat="1" applyFont="1" applyAlignment="1">
      <alignment horizontal="left"/>
    </xf>
    <xf numFmtId="0" fontId="7" fillId="0" borderId="0" xfId="0" applyFont="1" applyAlignment="1">
      <alignment horizontal="right" vertical="center" wrapText="1"/>
    </xf>
    <xf numFmtId="3" fontId="7" fillId="5" borderId="1" xfId="0" applyNumberFormat="1" applyFont="1" applyFill="1" applyBorder="1" applyAlignment="1">
      <alignment horizontal="right"/>
    </xf>
    <xf numFmtId="0" fontId="7" fillId="5" borderId="1" xfId="0" applyFont="1" applyFill="1" applyBorder="1" applyAlignment="1">
      <alignment horizontal="right"/>
    </xf>
    <xf numFmtId="1" fontId="7" fillId="5" borderId="1" xfId="0" applyNumberFormat="1" applyFont="1" applyFill="1" applyBorder="1" applyAlignment="1">
      <alignment horizontal="right"/>
    </xf>
    <xf numFmtId="1" fontId="7" fillId="0" borderId="0" xfId="0" applyNumberFormat="1" applyFont="1" applyAlignment="1">
      <alignment horizontal="right"/>
    </xf>
    <xf numFmtId="3" fontId="7" fillId="0" borderId="0" xfId="0" applyNumberFormat="1" applyFont="1" applyAlignment="1">
      <alignment horizontal="right"/>
    </xf>
    <xf numFmtId="0" fontId="9" fillId="0" borderId="0" xfId="0" applyFont="1" applyAlignment="1">
      <alignment horizontal="center" vertical="center" wrapText="1"/>
    </xf>
    <xf numFmtId="0" fontId="9" fillId="0" borderId="0" xfId="0" applyFont="1" applyAlignment="1">
      <alignment horizontal="center" vertical="top" wrapText="1"/>
    </xf>
    <xf numFmtId="0" fontId="7" fillId="0" borderId="0" xfId="0" applyFont="1" applyAlignment="1">
      <alignment vertical="top"/>
    </xf>
    <xf numFmtId="0" fontId="8" fillId="5" borderId="6" xfId="0" applyFont="1" applyFill="1" applyBorder="1" applyAlignment="1">
      <alignment horizontal="left"/>
    </xf>
    <xf numFmtId="0" fontId="9" fillId="5" borderId="7" xfId="0" applyFont="1" applyFill="1" applyBorder="1" applyAlignment="1">
      <alignment horizontal="left"/>
    </xf>
    <xf numFmtId="0" fontId="9" fillId="5" borderId="8" xfId="0" applyFont="1" applyFill="1" applyBorder="1" applyAlignment="1">
      <alignment horizontal="left"/>
    </xf>
    <xf numFmtId="0" fontId="9" fillId="0" borderId="0" xfId="0" applyFont="1"/>
    <xf numFmtId="0" fontId="9" fillId="5" borderId="1" xfId="0" applyFont="1" applyFill="1" applyBorder="1" applyAlignment="1">
      <alignment horizontal="center"/>
    </xf>
    <xf numFmtId="0" fontId="8" fillId="5" borderId="9" xfId="0" applyFont="1" applyFill="1" applyBorder="1" applyAlignment="1">
      <alignment horizontal="left" vertical="center"/>
    </xf>
    <xf numFmtId="0" fontId="9" fillId="5" borderId="10" xfId="0" applyFont="1" applyFill="1" applyBorder="1"/>
    <xf numFmtId="0" fontId="9" fillId="5" borderId="4" xfId="0" applyFont="1" applyFill="1" applyBorder="1"/>
    <xf numFmtId="0" fontId="9" fillId="5" borderId="3" xfId="0" applyFont="1" applyFill="1" applyBorder="1"/>
    <xf numFmtId="0" fontId="11" fillId="5" borderId="3" xfId="0" applyFont="1" applyFill="1" applyBorder="1" applyAlignment="1">
      <alignment horizontal="center"/>
    </xf>
    <xf numFmtId="3" fontId="10" fillId="5" borderId="1" xfId="0" applyNumberFormat="1" applyFont="1" applyFill="1" applyBorder="1" applyAlignment="1">
      <alignment horizontal="right"/>
    </xf>
    <xf numFmtId="0" fontId="12" fillId="5" borderId="2" xfId="0" applyFont="1" applyFill="1" applyBorder="1"/>
    <xf numFmtId="0" fontId="13" fillId="5" borderId="4" xfId="0" applyFont="1" applyFill="1" applyBorder="1"/>
    <xf numFmtId="0" fontId="7" fillId="0" borderId="1" xfId="0" applyFont="1" applyFill="1" applyBorder="1" applyAlignment="1" applyProtection="1">
      <alignment horizontal="center"/>
      <protection locked="0"/>
    </xf>
  </cellXfs>
  <cellStyles count="1">
    <cellStyle name="Normale" xfId="0" builtinId="0"/>
  </cellStyles>
  <dxfs count="7">
    <dxf>
      <font>
        <b val="0"/>
        <i/>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dxf>
    <dxf>
      <font>
        <b val="0"/>
        <i/>
        <strike val="0"/>
        <condense val="0"/>
        <extend val="0"/>
        <outline val="0"/>
        <shadow val="0"/>
        <u val="none"/>
        <vertAlign val="baseline"/>
        <sz val="11"/>
        <color theme="1"/>
        <name val="Calibri"/>
        <scheme val="minor"/>
      </font>
    </dxf>
    <dxf>
      <numFmt numFmtId="2" formatCode="0.00"/>
      <border diagonalUp="0" diagonalDown="0">
        <left/>
        <right/>
        <top style="thin">
          <color indexed="64"/>
        </top>
        <bottom style="thin">
          <color indexed="64"/>
        </bottom>
        <vertical style="thin">
          <color indexed="64"/>
        </vertical>
        <horizontal style="thin">
          <color indexed="64"/>
        </horizontal>
      </border>
    </dxf>
    <dxf>
      <numFmt numFmtId="2" formatCode="0.00"/>
    </dxf>
    <dxf>
      <font>
        <b val="0"/>
        <i/>
        <strike val="0"/>
        <condense val="0"/>
        <extend val="0"/>
        <outline val="0"/>
        <shadow val="0"/>
        <u val="none"/>
        <vertAlign val="baseline"/>
        <sz val="11"/>
        <color theme="1"/>
        <name val="Calibri"/>
        <scheme val="minor"/>
      </font>
      <numFmt numFmtId="2" formatCode="0.0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6DD"/>
      <color rgb="FFF2F8EE"/>
      <color rgb="FFE3EEFD"/>
      <color rgb="FFF4F8FE"/>
      <color rgb="FFECF3FE"/>
      <color rgb="FFE6F0FE"/>
      <color rgb="FFDEEBF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8.png"/><Relationship Id="rId18" Type="http://schemas.openxmlformats.org/officeDocument/2006/relationships/image" Target="../media/image18.svg"/><Relationship Id="rId26" Type="http://schemas.openxmlformats.org/officeDocument/2006/relationships/image" Target="../media/image26.svg"/><Relationship Id="rId3" Type="http://schemas.openxmlformats.org/officeDocument/2006/relationships/image" Target="../media/image2.png"/><Relationship Id="rId21" Type="http://schemas.openxmlformats.org/officeDocument/2006/relationships/image" Target="../media/image12.png"/><Relationship Id="rId7" Type="http://schemas.openxmlformats.org/officeDocument/2006/relationships/image" Target="../media/image4.png"/><Relationship Id="rId12" Type="http://schemas.openxmlformats.org/officeDocument/2006/relationships/image" Target="../media/image12.svg"/><Relationship Id="rId17" Type="http://schemas.openxmlformats.org/officeDocument/2006/relationships/image" Target="../media/image10.png"/><Relationship Id="rId25" Type="http://schemas.openxmlformats.org/officeDocument/2006/relationships/image" Target="../media/image14.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svg"/><Relationship Id="rId29" Type="http://schemas.openxmlformats.org/officeDocument/2006/relationships/image" Target="../media/image29.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7.png"/><Relationship Id="rId24" Type="http://schemas.openxmlformats.org/officeDocument/2006/relationships/image" Target="../media/image24.svg"/><Relationship Id="rId5" Type="http://schemas.openxmlformats.org/officeDocument/2006/relationships/image" Target="../media/image3.png"/><Relationship Id="rId15" Type="http://schemas.openxmlformats.org/officeDocument/2006/relationships/image" Target="../media/image9.png"/><Relationship Id="rId23" Type="http://schemas.openxmlformats.org/officeDocument/2006/relationships/image" Target="../media/image13.png"/><Relationship Id="rId28" Type="http://schemas.openxmlformats.org/officeDocument/2006/relationships/image" Target="../media/image16.png"/><Relationship Id="rId10" Type="http://schemas.openxmlformats.org/officeDocument/2006/relationships/image" Target="../media/image6.jpeg"/><Relationship Id="rId19" Type="http://schemas.openxmlformats.org/officeDocument/2006/relationships/image" Target="../media/image11.png"/><Relationship Id="rId31" Type="http://schemas.openxmlformats.org/officeDocument/2006/relationships/image" Target="../media/image31.svg"/><Relationship Id="rId4" Type="http://schemas.openxmlformats.org/officeDocument/2006/relationships/image" Target="../media/image4.svg"/><Relationship Id="rId9" Type="http://schemas.openxmlformats.org/officeDocument/2006/relationships/image" Target="../media/image5.jpeg"/><Relationship Id="rId14" Type="http://schemas.openxmlformats.org/officeDocument/2006/relationships/image" Target="../media/image14.svg"/><Relationship Id="rId22" Type="http://schemas.openxmlformats.org/officeDocument/2006/relationships/image" Target="../media/image22.svg"/><Relationship Id="rId27" Type="http://schemas.openxmlformats.org/officeDocument/2006/relationships/image" Target="../media/image15.png"/><Relationship Id="rId30"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24</xdr:row>
      <xdr:rowOff>56833</xdr:rowOff>
    </xdr:from>
    <xdr:to>
      <xdr:col>4</xdr:col>
      <xdr:colOff>204421</xdr:colOff>
      <xdr:row>24</xdr:row>
      <xdr:rowOff>230985</xdr:rowOff>
    </xdr:to>
    <xdr:pic>
      <xdr:nvPicPr>
        <xdr:cNvPr id="8" name="Elemento grafico 7" descr="Number of passengers per yea">
          <a:extLst>
            <a:ext uri="{FF2B5EF4-FFF2-40B4-BE49-F238E27FC236}">
              <a16:creationId xmlns="" xmlns:a16="http://schemas.microsoft.com/office/drawing/2014/main" id="{D01061CC-7417-4C73-9836-2C71D1FB60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701925" y="4578033"/>
          <a:ext cx="175846" cy="174152"/>
        </a:xfrm>
        <a:prstGeom prst="rect">
          <a:avLst/>
        </a:prstGeom>
      </xdr:spPr>
    </xdr:pic>
    <xdr:clientData/>
  </xdr:twoCellAnchor>
  <xdr:twoCellAnchor editAs="oneCell">
    <xdr:from>
      <xdr:col>0</xdr:col>
      <xdr:colOff>1125219</xdr:colOff>
      <xdr:row>8</xdr:row>
      <xdr:rowOff>42334</xdr:rowOff>
    </xdr:from>
    <xdr:to>
      <xdr:col>0</xdr:col>
      <xdr:colOff>1311486</xdr:colOff>
      <xdr:row>8</xdr:row>
      <xdr:rowOff>229448</xdr:rowOff>
    </xdr:to>
    <xdr:pic>
      <xdr:nvPicPr>
        <xdr:cNvPr id="14" name="Elemento grafico 13" descr="Singolo ingranaggio">
          <a:extLst>
            <a:ext uri="{FF2B5EF4-FFF2-40B4-BE49-F238E27FC236}">
              <a16:creationId xmlns="" xmlns:a16="http://schemas.microsoft.com/office/drawing/2014/main" id="{ED5AF59A-DC21-E59D-A4F7-5223451697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125219" y="1505374"/>
          <a:ext cx="186267" cy="187114"/>
        </a:xfrm>
        <a:prstGeom prst="rect">
          <a:avLst/>
        </a:prstGeom>
      </xdr:spPr>
    </xdr:pic>
    <xdr:clientData/>
  </xdr:twoCellAnchor>
  <xdr:twoCellAnchor editAs="oneCell">
    <xdr:from>
      <xdr:col>0</xdr:col>
      <xdr:colOff>1046480</xdr:colOff>
      <xdr:row>15</xdr:row>
      <xdr:rowOff>11853</xdr:rowOff>
    </xdr:from>
    <xdr:to>
      <xdr:col>0</xdr:col>
      <xdr:colOff>1275080</xdr:colOff>
      <xdr:row>15</xdr:row>
      <xdr:rowOff>241785</xdr:rowOff>
    </xdr:to>
    <xdr:pic>
      <xdr:nvPicPr>
        <xdr:cNvPr id="18" name="Elemento grafico 17" descr="Mappa con segnaposto">
          <a:extLst>
            <a:ext uri="{FF2B5EF4-FFF2-40B4-BE49-F238E27FC236}">
              <a16:creationId xmlns="" xmlns:a16="http://schemas.microsoft.com/office/drawing/2014/main" id="{022CB51B-D550-76E6-01DD-1CDC054BD84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046480" y="3120813"/>
          <a:ext cx="228600" cy="230294"/>
        </a:xfrm>
        <a:prstGeom prst="rect">
          <a:avLst/>
        </a:prstGeom>
      </xdr:spPr>
    </xdr:pic>
    <xdr:clientData/>
  </xdr:twoCellAnchor>
  <xdr:twoCellAnchor editAs="oneCell">
    <xdr:from>
      <xdr:col>0</xdr:col>
      <xdr:colOff>1069340</xdr:colOff>
      <xdr:row>24</xdr:row>
      <xdr:rowOff>40639</xdr:rowOff>
    </xdr:from>
    <xdr:to>
      <xdr:col>0</xdr:col>
      <xdr:colOff>1268307</xdr:colOff>
      <xdr:row>24</xdr:row>
      <xdr:rowOff>241299</xdr:rowOff>
    </xdr:to>
    <xdr:pic>
      <xdr:nvPicPr>
        <xdr:cNvPr id="21" name="Elemento grafico 20" descr="Monete">
          <a:extLst>
            <a:ext uri="{FF2B5EF4-FFF2-40B4-BE49-F238E27FC236}">
              <a16:creationId xmlns="" xmlns:a16="http://schemas.microsoft.com/office/drawing/2014/main" id="{85E52C22-FB7A-7367-2C11-675CF21DB61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1069340" y="5085079"/>
          <a:ext cx="198967" cy="200660"/>
        </a:xfrm>
        <a:prstGeom prst="rect">
          <a:avLst/>
        </a:prstGeom>
      </xdr:spPr>
    </xdr:pic>
    <xdr:clientData/>
  </xdr:twoCellAnchor>
  <xdr:twoCellAnchor editAs="oneCell">
    <xdr:from>
      <xdr:col>0</xdr:col>
      <xdr:colOff>98794</xdr:colOff>
      <xdr:row>0</xdr:row>
      <xdr:rowOff>103599</xdr:rowOff>
    </xdr:from>
    <xdr:to>
      <xdr:col>3</xdr:col>
      <xdr:colOff>619193</xdr:colOff>
      <xdr:row>3</xdr:row>
      <xdr:rowOff>67413</xdr:rowOff>
    </xdr:to>
    <xdr:pic>
      <xdr:nvPicPr>
        <xdr:cNvPr id="4" name="Immagine 3">
          <a:extLst>
            <a:ext uri="{FF2B5EF4-FFF2-40B4-BE49-F238E27FC236}">
              <a16:creationId xmlns="" xmlns:a16="http://schemas.microsoft.com/office/drawing/2014/main" id="{C43D0E36-019C-048A-17D2-69A306A200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8794" y="103599"/>
          <a:ext cx="2515454" cy="487082"/>
        </a:xfrm>
        <a:prstGeom prst="rect">
          <a:avLst/>
        </a:prstGeom>
      </xdr:spPr>
    </xdr:pic>
    <xdr:clientData/>
  </xdr:twoCellAnchor>
  <xdr:twoCellAnchor editAs="oneCell">
    <xdr:from>
      <xdr:col>0</xdr:col>
      <xdr:colOff>0</xdr:colOff>
      <xdr:row>3</xdr:row>
      <xdr:rowOff>92478</xdr:rowOff>
    </xdr:from>
    <xdr:to>
      <xdr:col>4</xdr:col>
      <xdr:colOff>1594</xdr:colOff>
      <xdr:row>5</xdr:row>
      <xdr:rowOff>164555</xdr:rowOff>
    </xdr:to>
    <xdr:pic>
      <xdr:nvPicPr>
        <xdr:cNvPr id="6" name="Immagine 5">
          <a:extLst>
            <a:ext uri="{FF2B5EF4-FFF2-40B4-BE49-F238E27FC236}">
              <a16:creationId xmlns="" xmlns:a16="http://schemas.microsoft.com/office/drawing/2014/main" id="{B43B1059-9CE0-B934-C8CF-81FE215353E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632805"/>
          <a:ext cx="2666120" cy="420921"/>
        </a:xfrm>
        <a:prstGeom prst="rect">
          <a:avLst/>
        </a:prstGeom>
      </xdr:spPr>
    </xdr:pic>
    <xdr:clientData/>
  </xdr:twoCellAnchor>
  <xdr:twoCellAnchor editAs="oneCell">
    <xdr:from>
      <xdr:col>4</xdr:col>
      <xdr:colOff>21771</xdr:colOff>
      <xdr:row>25</xdr:row>
      <xdr:rowOff>152400</xdr:rowOff>
    </xdr:from>
    <xdr:to>
      <xdr:col>4</xdr:col>
      <xdr:colOff>281940</xdr:colOff>
      <xdr:row>27</xdr:row>
      <xdr:rowOff>54101</xdr:rowOff>
    </xdr:to>
    <xdr:pic>
      <xdr:nvPicPr>
        <xdr:cNvPr id="5" name="Elemento grafico 4" descr="Figli">
          <a:extLst>
            <a:ext uri="{FF2B5EF4-FFF2-40B4-BE49-F238E27FC236}">
              <a16:creationId xmlns="" xmlns:a16="http://schemas.microsoft.com/office/drawing/2014/main" id="{90F2C18D-C67C-3C6B-BE1C-AD83C6989BB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 xmlns:asvg="http://schemas.microsoft.com/office/drawing/2016/SVG/main" r:embed="rId12"/>
            </a:ext>
          </a:extLst>
        </a:blip>
        <a:stretch>
          <a:fillRect/>
        </a:stretch>
      </xdr:blipFill>
      <xdr:spPr>
        <a:xfrm>
          <a:off x="2993571" y="5349240"/>
          <a:ext cx="260169" cy="256088"/>
        </a:xfrm>
        <a:prstGeom prst="rect">
          <a:avLst/>
        </a:prstGeom>
      </xdr:spPr>
    </xdr:pic>
    <xdr:clientData/>
  </xdr:twoCellAnchor>
  <xdr:twoCellAnchor editAs="oneCell">
    <xdr:from>
      <xdr:col>4</xdr:col>
      <xdr:colOff>13379</xdr:colOff>
      <xdr:row>34</xdr:row>
      <xdr:rowOff>132395</xdr:rowOff>
    </xdr:from>
    <xdr:to>
      <xdr:col>4</xdr:col>
      <xdr:colOff>306387</xdr:colOff>
      <xdr:row>36</xdr:row>
      <xdr:rowOff>66257</xdr:rowOff>
    </xdr:to>
    <xdr:pic>
      <xdr:nvPicPr>
        <xdr:cNvPr id="13" name="Elemento grafico 12" descr="Salvadanaio">
          <a:extLst>
            <a:ext uri="{FF2B5EF4-FFF2-40B4-BE49-F238E27FC236}">
              <a16:creationId xmlns="" xmlns:a16="http://schemas.microsoft.com/office/drawing/2014/main" id="{208D9FA6-D7DF-F9CB-A4B7-A7A86DAF042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 xmlns:asvg="http://schemas.microsoft.com/office/drawing/2016/SVG/main" r:embed="rId14"/>
            </a:ext>
          </a:extLst>
        </a:blip>
        <a:stretch>
          <a:fillRect/>
        </a:stretch>
      </xdr:blipFill>
      <xdr:spPr>
        <a:xfrm>
          <a:off x="2680379" y="6904670"/>
          <a:ext cx="293008" cy="284439"/>
        </a:xfrm>
        <a:prstGeom prst="rect">
          <a:avLst/>
        </a:prstGeom>
      </xdr:spPr>
    </xdr:pic>
    <xdr:clientData/>
  </xdr:twoCellAnchor>
  <xdr:twoCellAnchor editAs="oneCell">
    <xdr:from>
      <xdr:col>4</xdr:col>
      <xdr:colOff>28303</xdr:colOff>
      <xdr:row>24</xdr:row>
      <xdr:rowOff>237309</xdr:rowOff>
    </xdr:from>
    <xdr:to>
      <xdr:col>4</xdr:col>
      <xdr:colOff>262891</xdr:colOff>
      <xdr:row>25</xdr:row>
      <xdr:rowOff>166844</xdr:rowOff>
    </xdr:to>
    <xdr:pic>
      <xdr:nvPicPr>
        <xdr:cNvPr id="16" name="Elemento grafico 15" descr="Bus">
          <a:extLst>
            <a:ext uri="{FF2B5EF4-FFF2-40B4-BE49-F238E27FC236}">
              <a16:creationId xmlns="" xmlns:a16="http://schemas.microsoft.com/office/drawing/2014/main" id="{C0CD4ABB-62B0-DCAE-EA47-215CACA17673}"/>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 xmlns:asvg="http://schemas.microsoft.com/office/drawing/2016/SVG/main" r:embed="rId16"/>
            </a:ext>
          </a:extLst>
        </a:blip>
        <a:stretch>
          <a:fillRect/>
        </a:stretch>
      </xdr:blipFill>
      <xdr:spPr>
        <a:xfrm>
          <a:off x="3000103" y="5175069"/>
          <a:ext cx="234588" cy="230323"/>
        </a:xfrm>
        <a:prstGeom prst="rect">
          <a:avLst/>
        </a:prstGeom>
      </xdr:spPr>
    </xdr:pic>
    <xdr:clientData/>
  </xdr:twoCellAnchor>
  <xdr:twoCellAnchor editAs="oneCell">
    <xdr:from>
      <xdr:col>4</xdr:col>
      <xdr:colOff>66947</xdr:colOff>
      <xdr:row>28</xdr:row>
      <xdr:rowOff>16329</xdr:rowOff>
    </xdr:from>
    <xdr:to>
      <xdr:col>4</xdr:col>
      <xdr:colOff>222068</xdr:colOff>
      <xdr:row>28</xdr:row>
      <xdr:rowOff>171450</xdr:rowOff>
    </xdr:to>
    <xdr:pic>
      <xdr:nvPicPr>
        <xdr:cNvPr id="20" name="Elemento grafico 19" descr="Clessidra">
          <a:extLst>
            <a:ext uri="{FF2B5EF4-FFF2-40B4-BE49-F238E27FC236}">
              <a16:creationId xmlns="" xmlns:a16="http://schemas.microsoft.com/office/drawing/2014/main" id="{F22EA894-10D0-A1EC-518B-E2E5DB6CC3E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 xmlns:asvg="http://schemas.microsoft.com/office/drawing/2016/SVG/main" r:embed="rId18"/>
            </a:ext>
          </a:extLst>
        </a:blip>
        <a:stretch>
          <a:fillRect/>
        </a:stretch>
      </xdr:blipFill>
      <xdr:spPr>
        <a:xfrm>
          <a:off x="3038747" y="5944689"/>
          <a:ext cx="155121" cy="155121"/>
        </a:xfrm>
        <a:prstGeom prst="rect">
          <a:avLst/>
        </a:prstGeom>
      </xdr:spPr>
    </xdr:pic>
    <xdr:clientData/>
  </xdr:twoCellAnchor>
  <xdr:twoCellAnchor editAs="oneCell">
    <xdr:from>
      <xdr:col>4</xdr:col>
      <xdr:colOff>70757</xdr:colOff>
      <xdr:row>32</xdr:row>
      <xdr:rowOff>16329</xdr:rowOff>
    </xdr:from>
    <xdr:to>
      <xdr:col>4</xdr:col>
      <xdr:colOff>223157</xdr:colOff>
      <xdr:row>32</xdr:row>
      <xdr:rowOff>168729</xdr:rowOff>
    </xdr:to>
    <xdr:pic>
      <xdr:nvPicPr>
        <xdr:cNvPr id="23" name="Elemento grafico 22" descr="Strumenti">
          <a:extLst>
            <a:ext uri="{FF2B5EF4-FFF2-40B4-BE49-F238E27FC236}">
              <a16:creationId xmlns="" xmlns:a16="http://schemas.microsoft.com/office/drawing/2014/main" id="{BD10581F-A439-24FC-9E10-08A2700E7A66}"/>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 xmlns:asvg="http://schemas.microsoft.com/office/drawing/2016/SVG/main" r:embed="rId20"/>
            </a:ext>
          </a:extLst>
        </a:blip>
        <a:stretch>
          <a:fillRect/>
        </a:stretch>
      </xdr:blipFill>
      <xdr:spPr>
        <a:xfrm>
          <a:off x="3042557" y="6384472"/>
          <a:ext cx="152400" cy="152400"/>
        </a:xfrm>
        <a:prstGeom prst="rect">
          <a:avLst/>
        </a:prstGeom>
      </xdr:spPr>
    </xdr:pic>
    <xdr:clientData/>
  </xdr:twoCellAnchor>
  <xdr:twoCellAnchor editAs="oneCell">
    <xdr:from>
      <xdr:col>4</xdr:col>
      <xdr:colOff>54428</xdr:colOff>
      <xdr:row>27</xdr:row>
      <xdr:rowOff>0</xdr:rowOff>
    </xdr:from>
    <xdr:to>
      <xdr:col>4</xdr:col>
      <xdr:colOff>236220</xdr:colOff>
      <xdr:row>28</xdr:row>
      <xdr:rowOff>3431</xdr:rowOff>
    </xdr:to>
    <xdr:pic>
      <xdr:nvPicPr>
        <xdr:cNvPr id="25" name="Elemento grafico 24" descr="Calibro">
          <a:extLst>
            <a:ext uri="{FF2B5EF4-FFF2-40B4-BE49-F238E27FC236}">
              <a16:creationId xmlns="" xmlns:a16="http://schemas.microsoft.com/office/drawing/2014/main" id="{D1CFA819-28A7-6DDB-9718-4F4CF5F74FB1}"/>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 xmlns:asvg="http://schemas.microsoft.com/office/drawing/2016/SVG/main" r:embed="rId22"/>
            </a:ext>
          </a:extLst>
        </a:blip>
        <a:stretch>
          <a:fillRect/>
        </a:stretch>
      </xdr:blipFill>
      <xdr:spPr>
        <a:xfrm>
          <a:off x="3026228" y="5745480"/>
          <a:ext cx="181792" cy="179715"/>
        </a:xfrm>
        <a:prstGeom prst="rect">
          <a:avLst/>
        </a:prstGeom>
      </xdr:spPr>
    </xdr:pic>
    <xdr:clientData/>
  </xdr:twoCellAnchor>
  <xdr:twoCellAnchor editAs="oneCell">
    <xdr:from>
      <xdr:col>4</xdr:col>
      <xdr:colOff>49213</xdr:colOff>
      <xdr:row>30</xdr:row>
      <xdr:rowOff>8163</xdr:rowOff>
    </xdr:from>
    <xdr:to>
      <xdr:col>4</xdr:col>
      <xdr:colOff>243523</xdr:colOff>
      <xdr:row>31</xdr:row>
      <xdr:rowOff>22757</xdr:rowOff>
    </xdr:to>
    <xdr:pic>
      <xdr:nvPicPr>
        <xdr:cNvPr id="27" name="Elemento grafico 26" descr="Soldi">
          <a:extLst>
            <a:ext uri="{FF2B5EF4-FFF2-40B4-BE49-F238E27FC236}">
              <a16:creationId xmlns="" xmlns:a16="http://schemas.microsoft.com/office/drawing/2014/main" id="{C1A28F7B-9650-72CB-5846-5F859AC32B9F}"/>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 xmlns:asvg="http://schemas.microsoft.com/office/drawing/2016/SVG/main" r:embed="rId24"/>
            </a:ext>
          </a:extLst>
        </a:blip>
        <a:stretch>
          <a:fillRect/>
        </a:stretch>
      </xdr:blipFill>
      <xdr:spPr>
        <a:xfrm>
          <a:off x="2716213" y="6056538"/>
          <a:ext cx="194310" cy="189883"/>
        </a:xfrm>
        <a:prstGeom prst="rect">
          <a:avLst/>
        </a:prstGeom>
      </xdr:spPr>
    </xdr:pic>
    <xdr:clientData/>
  </xdr:twoCellAnchor>
  <xdr:twoCellAnchor editAs="oneCell">
    <xdr:from>
      <xdr:col>4</xdr:col>
      <xdr:colOff>45720</xdr:colOff>
      <xdr:row>33</xdr:row>
      <xdr:rowOff>0</xdr:rowOff>
    </xdr:from>
    <xdr:to>
      <xdr:col>4</xdr:col>
      <xdr:colOff>251460</xdr:colOff>
      <xdr:row>34</xdr:row>
      <xdr:rowOff>28546</xdr:rowOff>
    </xdr:to>
    <xdr:pic>
      <xdr:nvPicPr>
        <xdr:cNvPr id="29" name="Elemento grafico 28" descr="Calcolatrice">
          <a:extLst>
            <a:ext uri="{FF2B5EF4-FFF2-40B4-BE49-F238E27FC236}">
              <a16:creationId xmlns="" xmlns:a16="http://schemas.microsoft.com/office/drawing/2014/main" id="{DD9E1F84-3C99-8FE0-9A65-9B97AF38042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 xmlns:asvg="http://schemas.microsoft.com/office/drawing/2016/SVG/main" r:embed="rId26"/>
            </a:ext>
          </a:extLst>
        </a:blip>
        <a:stretch>
          <a:fillRect/>
        </a:stretch>
      </xdr:blipFill>
      <xdr:spPr>
        <a:xfrm>
          <a:off x="3017520" y="6842760"/>
          <a:ext cx="205740" cy="205740"/>
        </a:xfrm>
        <a:prstGeom prst="rect">
          <a:avLst/>
        </a:prstGeom>
      </xdr:spPr>
    </xdr:pic>
    <xdr:clientData/>
  </xdr:twoCellAnchor>
  <xdr:twoCellAnchor editAs="oneCell">
    <xdr:from>
      <xdr:col>4</xdr:col>
      <xdr:colOff>81643</xdr:colOff>
      <xdr:row>31</xdr:row>
      <xdr:rowOff>24330</xdr:rowOff>
    </xdr:from>
    <xdr:to>
      <xdr:col>4</xdr:col>
      <xdr:colOff>244929</xdr:colOff>
      <xdr:row>32</xdr:row>
      <xdr:rowOff>8246</xdr:rowOff>
    </xdr:to>
    <xdr:pic>
      <xdr:nvPicPr>
        <xdr:cNvPr id="31" name="Immagine 30">
          <a:extLst>
            <a:ext uri="{FF2B5EF4-FFF2-40B4-BE49-F238E27FC236}">
              <a16:creationId xmlns="" xmlns:a16="http://schemas.microsoft.com/office/drawing/2014/main" id="{3593720B-9543-839A-5647-E1617A25225D}"/>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053443" y="6392473"/>
          <a:ext cx="163286" cy="163286"/>
        </a:xfrm>
        <a:prstGeom prst="rect">
          <a:avLst/>
        </a:prstGeom>
      </xdr:spPr>
    </xdr:pic>
    <xdr:clientData/>
  </xdr:twoCellAnchor>
  <xdr:twoCellAnchor editAs="oneCell">
    <xdr:from>
      <xdr:col>4</xdr:col>
      <xdr:colOff>64770</xdr:colOff>
      <xdr:row>17</xdr:row>
      <xdr:rowOff>160020</xdr:rowOff>
    </xdr:from>
    <xdr:to>
      <xdr:col>4</xdr:col>
      <xdr:colOff>312420</xdr:colOff>
      <xdr:row>19</xdr:row>
      <xdr:rowOff>57454</xdr:rowOff>
    </xdr:to>
    <xdr:pic>
      <xdr:nvPicPr>
        <xdr:cNvPr id="33" name="Elemento grafico 32" descr="Freccia linea, diritta">
          <a:extLst>
            <a:ext uri="{FF2B5EF4-FFF2-40B4-BE49-F238E27FC236}">
              <a16:creationId xmlns="" xmlns:a16="http://schemas.microsoft.com/office/drawing/2014/main" id="{58D83A3B-C4A6-7211-71D6-41C2C037CBA3}"/>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 uri="{96DAC541-7B7A-43D3-8B79-37D633B846F1}">
              <asvg:svgBlip xmlns="" xmlns:asvg="http://schemas.microsoft.com/office/drawing/2016/SVG/main" r:embed="rId29"/>
            </a:ext>
          </a:extLst>
        </a:blip>
        <a:stretch>
          <a:fillRect/>
        </a:stretch>
      </xdr:blipFill>
      <xdr:spPr>
        <a:xfrm>
          <a:off x="2731770" y="3390900"/>
          <a:ext cx="247650" cy="251460"/>
        </a:xfrm>
        <a:prstGeom prst="rect">
          <a:avLst/>
        </a:prstGeom>
      </xdr:spPr>
    </xdr:pic>
    <xdr:clientData/>
  </xdr:twoCellAnchor>
  <xdr:twoCellAnchor>
    <xdr:from>
      <xdr:col>4</xdr:col>
      <xdr:colOff>316507</xdr:colOff>
      <xdr:row>0</xdr:row>
      <xdr:rowOff>59197</xdr:rowOff>
    </xdr:from>
    <xdr:to>
      <xdr:col>8</xdr:col>
      <xdr:colOff>650631</xdr:colOff>
      <xdr:row>9</xdr:row>
      <xdr:rowOff>84666</xdr:rowOff>
    </xdr:to>
    <xdr:sp macro="" textlink="">
      <xdr:nvSpPr>
        <xdr:cNvPr id="34" name="CasellaDiTesto 33">
          <a:extLst>
            <a:ext uri="{FF2B5EF4-FFF2-40B4-BE49-F238E27FC236}">
              <a16:creationId xmlns="" xmlns:a16="http://schemas.microsoft.com/office/drawing/2014/main" id="{B5833380-726B-5E0D-7184-BC9DE3E5680F}"/>
            </a:ext>
          </a:extLst>
        </xdr:cNvPr>
        <xdr:cNvSpPr txBox="1"/>
      </xdr:nvSpPr>
      <xdr:spPr>
        <a:xfrm>
          <a:off x="2983507" y="59197"/>
          <a:ext cx="2112124" cy="1730898"/>
        </a:xfrm>
        <a:prstGeom prst="rect">
          <a:avLst/>
        </a:prstGeom>
        <a:solidFill>
          <a:schemeClr val="bg1">
            <a:alpha val="8000"/>
          </a:schemeClr>
        </a:solidFill>
        <a:ln w="9525" cmpd="sng">
          <a:solidFill>
            <a:schemeClr val="lt1">
              <a:shade val="50000"/>
            </a:schemeClr>
          </a:solidFill>
        </a:ln>
        <a:effectLst>
          <a:outerShdw blurRad="50800" dist="25400" dir="14340000" algn="ctr" rotWithShape="0">
            <a:srgbClr val="000000">
              <a:alpha val="0"/>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700"/>
            <a:t>Compila i campi richiesti con le IMPOSTAZIONI</a:t>
          </a:r>
          <a:r>
            <a:rPr lang="it-IT" sz="700" baseline="0"/>
            <a:t> e i dati del PERCORSO per calcolare il potenziale guadagno ottenibile con una motoslitta Superclss 1.2 equipaggiata con schienalino, ROPS, kit luci, kit 2-posti, gancio di traino a sfera, rimorchio Transalp BUS in versione a 6 o 9 posti, impiegata nel trasporto di persone a pagamento.  </a:t>
          </a:r>
        </a:p>
        <a:p>
          <a:r>
            <a:rPr lang="it-IT" sz="700" baseline="0"/>
            <a:t>I dati nella sezione RISULTATI sono una stima basata su una media dei dati ottenuti da una indagine tra i clienti Alpina che svolgono una attività similare. Alpina non garantisce che i dati impiegati per la simulazione, così come i risultati, riflettano la realtà dell'utilizzatore di questo foglio di calcolo. Si invita pertanto a contattare Alpina  Snowmobiles per informazioni più dettagliate e personalizzate.</a:t>
          </a:r>
          <a:endParaRPr lang="it-IT" sz="1100"/>
        </a:p>
      </xdr:txBody>
    </xdr:sp>
    <xdr:clientData/>
  </xdr:twoCellAnchor>
  <xdr:twoCellAnchor editAs="oneCell">
    <xdr:from>
      <xdr:col>4</xdr:col>
      <xdr:colOff>19050</xdr:colOff>
      <xdr:row>8</xdr:row>
      <xdr:rowOff>101600</xdr:rowOff>
    </xdr:from>
    <xdr:to>
      <xdr:col>4</xdr:col>
      <xdr:colOff>177800</xdr:colOff>
      <xdr:row>8</xdr:row>
      <xdr:rowOff>260350</xdr:rowOff>
    </xdr:to>
    <xdr:pic>
      <xdr:nvPicPr>
        <xdr:cNvPr id="3" name="Elemento grafico 2" descr="Matita">
          <a:extLst>
            <a:ext uri="{FF2B5EF4-FFF2-40B4-BE49-F238E27FC236}">
              <a16:creationId xmlns="" xmlns:a16="http://schemas.microsoft.com/office/drawing/2014/main" id="{BFC60E5F-0CAD-85DC-F0FF-2873084527F4}"/>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 uri="{96DAC541-7B7A-43D3-8B79-37D633B846F1}">
              <asvg:svgBlip xmlns="" xmlns:asvg="http://schemas.microsoft.com/office/drawing/2016/SVG/main" r:embed="rId31"/>
            </a:ext>
          </a:extLst>
        </a:blip>
        <a:stretch>
          <a:fillRect/>
        </a:stretch>
      </xdr:blipFill>
      <xdr:spPr>
        <a:xfrm>
          <a:off x="2692400" y="1574800"/>
          <a:ext cx="158750" cy="158750"/>
        </a:xfrm>
        <a:prstGeom prst="rect">
          <a:avLst/>
        </a:prstGeom>
      </xdr:spPr>
    </xdr:pic>
    <xdr:clientData/>
  </xdr:twoCellAnchor>
  <xdr:twoCellAnchor editAs="oneCell">
    <xdr:from>
      <xdr:col>4</xdr:col>
      <xdr:colOff>6350</xdr:colOff>
      <xdr:row>15</xdr:row>
      <xdr:rowOff>76200</xdr:rowOff>
    </xdr:from>
    <xdr:to>
      <xdr:col>4</xdr:col>
      <xdr:colOff>165100</xdr:colOff>
      <xdr:row>15</xdr:row>
      <xdr:rowOff>235858</xdr:rowOff>
    </xdr:to>
    <xdr:pic>
      <xdr:nvPicPr>
        <xdr:cNvPr id="10" name="Elemento grafico 9" descr="Matita">
          <a:extLst>
            <a:ext uri="{FF2B5EF4-FFF2-40B4-BE49-F238E27FC236}">
              <a16:creationId xmlns="" xmlns:a16="http://schemas.microsoft.com/office/drawing/2014/main" id="{A8FFF32C-2C04-4F6E-9561-2D01A17159D9}"/>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 uri="{96DAC541-7B7A-43D3-8B79-37D633B846F1}">
              <asvg:svgBlip xmlns="" xmlns:asvg="http://schemas.microsoft.com/office/drawing/2016/SVG/main" r:embed="rId31"/>
            </a:ext>
          </a:extLst>
        </a:blip>
        <a:stretch>
          <a:fillRect/>
        </a:stretch>
      </xdr:blipFill>
      <xdr:spPr>
        <a:xfrm>
          <a:off x="2679700" y="2908300"/>
          <a:ext cx="158750" cy="158750"/>
        </a:xfrm>
        <a:prstGeom prst="rect">
          <a:avLst/>
        </a:prstGeom>
      </xdr:spPr>
    </xdr:pic>
    <xdr:clientData/>
  </xdr:twoCellAnchor>
  <xdr:twoCellAnchor editAs="oneCell">
    <xdr:from>
      <xdr:col>4</xdr:col>
      <xdr:colOff>54429</xdr:colOff>
      <xdr:row>12</xdr:row>
      <xdr:rowOff>146957</xdr:rowOff>
    </xdr:from>
    <xdr:to>
      <xdr:col>4</xdr:col>
      <xdr:colOff>302079</xdr:colOff>
      <xdr:row>14</xdr:row>
      <xdr:rowOff>44753</xdr:rowOff>
    </xdr:to>
    <xdr:pic>
      <xdr:nvPicPr>
        <xdr:cNvPr id="2" name="Elemento grafico 1" descr="Freccia linea, diritta">
          <a:extLst>
            <a:ext uri="{FF2B5EF4-FFF2-40B4-BE49-F238E27FC236}">
              <a16:creationId xmlns="" xmlns:a16="http://schemas.microsoft.com/office/drawing/2014/main" id="{1CA9E647-1937-4567-8736-24994572AD54}"/>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 uri="{96DAC541-7B7A-43D3-8B79-37D633B846F1}">
              <asvg:svgBlip xmlns="" xmlns:asvg="http://schemas.microsoft.com/office/drawing/2016/SVG/main" r:embed="rId29"/>
            </a:ext>
          </a:extLst>
        </a:blip>
        <a:stretch>
          <a:fillRect/>
        </a:stretch>
      </xdr:blipFill>
      <xdr:spPr>
        <a:xfrm rot="10800000">
          <a:off x="2721429" y="2419280"/>
          <a:ext cx="247650" cy="253024"/>
        </a:xfrm>
        <a:prstGeom prst="rect">
          <a:avLst/>
        </a:prstGeom>
      </xdr:spPr>
    </xdr:pic>
    <xdr:clientData/>
  </xdr:twoCellAnchor>
</xdr:wsDr>
</file>

<file path=xl/tables/table1.xml><?xml version="1.0" encoding="utf-8"?>
<table xmlns="http://schemas.openxmlformats.org/spreadsheetml/2006/main" id="3" name="Tabella3" displayName="Tabella3" ref="A2:A5" totalsRowShown="0" headerRowDxfId="6" dataDxfId="5">
  <autoFilter ref="A2:A5"/>
  <tableColumns count="1">
    <tableColumn id="1" name="CURRENCY" dataDxfId="4"/>
  </tableColumns>
  <tableStyleInfo name="TableStyleMedium2" showFirstColumn="0" showLastColumn="0" showRowStripes="1" showColumnStripes="0"/>
</table>
</file>

<file path=xl/tables/table2.xml><?xml version="1.0" encoding="utf-8"?>
<table xmlns="http://schemas.openxmlformats.org/spreadsheetml/2006/main" id="5" name="Tabella5" displayName="Tabella5" ref="C2:C4" totalsRowShown="0" headerRowDxfId="3">
  <autoFilter ref="C2:C4"/>
  <tableColumns count="1">
    <tableColumn id="1" name="CAPACITY"/>
  </tableColumns>
  <tableStyleInfo name="TableStyleMedium2" showFirstColumn="0" showLastColumn="0" showRowStripes="1" showColumnStripes="0"/>
</table>
</file>

<file path=xl/tables/table3.xml><?xml version="1.0" encoding="utf-8"?>
<table xmlns="http://schemas.openxmlformats.org/spreadsheetml/2006/main" id="6" name="Tabella6" displayName="Tabella6" ref="D2:L12" totalsRowShown="0" headerRowDxfId="2">
  <autoFilter ref="D2:L12"/>
  <tableColumns count="9">
    <tableColumn id="3" name="Transalp model"/>
    <tableColumn id="4" name="Slope"/>
    <tableColumn id="5" name="Passengers"/>
    <tableColumn id="6" name="Colonna1"/>
    <tableColumn id="8" name="Valute"/>
    <tableColumn id="9" name="Km / miles"/>
    <tableColumn id="10" name="Ticket Eur / km"/>
    <tableColumn id="11" name="Vel media kmh"/>
    <tableColumn id="12" name="Consumo L/H" dataDxfId="1"/>
  </tableColumns>
  <tableStyleInfo name="TableStyleMedium2" showFirstColumn="0" showLastColumn="0" showRowStripes="1" showColumnStripes="0"/>
</table>
</file>

<file path=xl/tables/table4.xml><?xml version="1.0" encoding="utf-8"?>
<table xmlns="http://schemas.openxmlformats.org/spreadsheetml/2006/main" id="4" name="Tabella4" displayName="Tabella4" ref="B2:B4" totalsRowShown="0" headerRowDxfId="0">
  <autoFilter ref="B2:B4"/>
  <tableColumns count="1">
    <tableColumn id="1" name="LENGHT"/>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M36"/>
  <sheetViews>
    <sheetView showGridLines="0" tabSelected="1" zoomScale="126" zoomScaleNormal="126" workbookViewId="0">
      <selection activeCell="B5" sqref="B5"/>
    </sheetView>
  </sheetViews>
  <sheetFormatPr defaultRowHeight="13.8" x14ac:dyDescent="0.3"/>
  <cols>
    <col min="1" max="1" width="19.21875" style="31" bestFit="1" customWidth="1"/>
    <col min="2" max="2" width="4.44140625" style="18" bestFit="1" customWidth="1"/>
    <col min="3" max="3" width="5.44140625" style="19" bestFit="1" customWidth="1"/>
    <col min="4" max="4" width="9.77734375" style="37" customWidth="1"/>
    <col min="5" max="5" width="5.109375" style="31" customWidth="1"/>
    <col min="6" max="6" width="6.6640625" style="31" customWidth="1"/>
    <col min="7" max="7" width="5.33203125" style="31" customWidth="1"/>
    <col min="8" max="8" width="8.77734375" style="31" customWidth="1"/>
    <col min="9" max="9" width="10.33203125" style="31" customWidth="1"/>
    <col min="10" max="16384" width="8.88671875" style="31"/>
  </cols>
  <sheetData>
    <row r="8" spans="1:9" x14ac:dyDescent="0.3">
      <c r="B8" s="15"/>
      <c r="C8" s="16"/>
      <c r="D8" s="36"/>
    </row>
    <row r="9" spans="1:9" ht="24" x14ac:dyDescent="0.3">
      <c r="A9" s="17" t="s">
        <v>78</v>
      </c>
      <c r="D9" s="48" t="s">
        <v>105</v>
      </c>
    </row>
    <row r="10" spans="1:9" x14ac:dyDescent="0.3">
      <c r="A10" s="20" t="s">
        <v>79</v>
      </c>
      <c r="B10" s="21"/>
      <c r="C10" s="22"/>
      <c r="D10" s="63" t="s">
        <v>2</v>
      </c>
    </row>
    <row r="11" spans="1:9" x14ac:dyDescent="0.3">
      <c r="A11" s="20" t="s">
        <v>80</v>
      </c>
      <c r="B11" s="21"/>
      <c r="C11" s="22"/>
      <c r="D11" s="63" t="s">
        <v>6</v>
      </c>
    </row>
    <row r="12" spans="1:9" x14ac:dyDescent="0.3">
      <c r="A12" s="20" t="s">
        <v>81</v>
      </c>
      <c r="B12" s="21"/>
      <c r="C12" s="22"/>
      <c r="D12" s="63" t="s">
        <v>12</v>
      </c>
    </row>
    <row r="13" spans="1:9" x14ac:dyDescent="0.3">
      <c r="A13" s="20" t="s">
        <v>82</v>
      </c>
      <c r="B13" s="21" t="str">
        <f>D10</f>
        <v>EUR</v>
      </c>
      <c r="C13" s="22" t="str">
        <f>D12</f>
        <v>Liter</v>
      </c>
      <c r="D13" s="63"/>
      <c r="F13" s="50" t="s">
        <v>85</v>
      </c>
      <c r="G13" s="51"/>
      <c r="H13" s="52"/>
      <c r="I13" s="53"/>
    </row>
    <row r="14" spans="1:9" x14ac:dyDescent="0.3">
      <c r="A14" s="20" t="s">
        <v>83</v>
      </c>
      <c r="B14" s="21"/>
      <c r="C14" s="22" t="s">
        <v>84</v>
      </c>
      <c r="D14" s="63"/>
      <c r="F14" s="54" t="str">
        <f>IF(D14,SUM(D14,3),"")</f>
        <v/>
      </c>
      <c r="G14" s="55" t="s">
        <v>86</v>
      </c>
      <c r="H14" s="56"/>
      <c r="I14" s="53"/>
    </row>
    <row r="15" spans="1:9" x14ac:dyDescent="0.3">
      <c r="B15" s="15"/>
      <c r="C15" s="16"/>
    </row>
    <row r="16" spans="1:9" ht="24" x14ac:dyDescent="0.3">
      <c r="A16" s="23" t="s">
        <v>87</v>
      </c>
      <c r="D16" s="48" t="s">
        <v>105</v>
      </c>
    </row>
    <row r="17" spans="1:13" x14ac:dyDescent="0.3">
      <c r="A17" s="24" t="s">
        <v>88</v>
      </c>
      <c r="B17" s="25"/>
      <c r="C17" s="26" t="str">
        <f>D11</f>
        <v>Km</v>
      </c>
      <c r="D17" s="63"/>
      <c r="M17" s="49"/>
    </row>
    <row r="18" spans="1:13" x14ac:dyDescent="0.3">
      <c r="A18" s="24" t="s">
        <v>106</v>
      </c>
      <c r="B18" s="25"/>
      <c r="C18" s="26"/>
      <c r="D18" s="63" t="s">
        <v>107</v>
      </c>
      <c r="F18" s="27" t="s">
        <v>93</v>
      </c>
      <c r="G18" s="57"/>
      <c r="H18" s="58"/>
    </row>
    <row r="19" spans="1:13" x14ac:dyDescent="0.3">
      <c r="A19" s="24" t="s">
        <v>89</v>
      </c>
      <c r="B19" s="25"/>
      <c r="C19" s="26" t="str">
        <f>D10</f>
        <v>EUR</v>
      </c>
      <c r="D19" s="63"/>
      <c r="F19" s="38">
        <f>settings!A22</f>
        <v>10</v>
      </c>
      <c r="G19" s="28" t="str">
        <f>D10</f>
        <v>EUR</v>
      </c>
      <c r="H19" s="29"/>
      <c r="J19" s="39"/>
    </row>
    <row r="20" spans="1:13" x14ac:dyDescent="0.3">
      <c r="A20" s="24" t="s">
        <v>90</v>
      </c>
      <c r="B20" s="25"/>
      <c r="C20" s="26"/>
      <c r="D20" s="63"/>
      <c r="F20" s="40"/>
      <c r="G20" s="30"/>
      <c r="H20" s="30"/>
      <c r="J20" s="39"/>
    </row>
    <row r="21" spans="1:13" x14ac:dyDescent="0.3">
      <c r="A21" s="24" t="s">
        <v>91</v>
      </c>
      <c r="B21" s="25"/>
      <c r="C21" s="26"/>
      <c r="D21" s="63"/>
    </row>
    <row r="22" spans="1:13" x14ac:dyDescent="0.3">
      <c r="A22" s="24" t="s">
        <v>92</v>
      </c>
      <c r="B22" s="25"/>
      <c r="C22" s="26"/>
      <c r="D22" s="63"/>
    </row>
    <row r="24" spans="1:13" ht="13.2" customHeight="1" x14ac:dyDescent="0.3">
      <c r="D24" s="41"/>
    </row>
    <row r="25" spans="1:13" ht="24" x14ac:dyDescent="0.3">
      <c r="A25" s="32" t="s">
        <v>94</v>
      </c>
      <c r="D25" s="47" t="s">
        <v>104</v>
      </c>
    </row>
    <row r="26" spans="1:13" x14ac:dyDescent="0.3">
      <c r="A26" s="33" t="s">
        <v>95</v>
      </c>
      <c r="B26" s="34"/>
      <c r="C26" s="35"/>
      <c r="D26" s="42">
        <f>PRODUCT(D21,D22)</f>
        <v>0</v>
      </c>
      <c r="E26" s="37"/>
    </row>
    <row r="27" spans="1:13" x14ac:dyDescent="0.3">
      <c r="A27" s="33" t="s">
        <v>96</v>
      </c>
      <c r="B27" s="34"/>
      <c r="C27" s="35"/>
      <c r="D27" s="42">
        <f>PRODUCT(D26,D20)</f>
        <v>0</v>
      </c>
      <c r="E27" s="37"/>
    </row>
    <row r="28" spans="1:13" x14ac:dyDescent="0.3">
      <c r="A28" s="33" t="s">
        <v>97</v>
      </c>
      <c r="B28" s="34"/>
      <c r="C28" s="35" t="str">
        <f>D11</f>
        <v>Km</v>
      </c>
      <c r="D28" s="43">
        <f>PRODUCT(D26,D17)</f>
        <v>0</v>
      </c>
      <c r="E28" s="37"/>
    </row>
    <row r="29" spans="1:13" x14ac:dyDescent="0.3">
      <c r="A29" s="33" t="s">
        <v>98</v>
      </c>
      <c r="B29" s="34"/>
      <c r="C29" s="35"/>
      <c r="D29" s="44">
        <f>PRODUCT(D28,1/settings!A27)</f>
        <v>0</v>
      </c>
      <c r="E29" s="37"/>
    </row>
    <row r="30" spans="1:13" x14ac:dyDescent="0.3">
      <c r="D30" s="45"/>
      <c r="E30" s="37"/>
    </row>
    <row r="31" spans="1:13" x14ac:dyDescent="0.3">
      <c r="A31" s="33" t="s">
        <v>99</v>
      </c>
      <c r="B31" s="34"/>
      <c r="C31" s="35" t="str">
        <f>D10</f>
        <v>EUR</v>
      </c>
      <c r="D31" s="42">
        <f>PRODUCT(D27,D19)</f>
        <v>0</v>
      </c>
      <c r="E31" s="37"/>
    </row>
    <row r="32" spans="1:13" x14ac:dyDescent="0.3">
      <c r="A32" s="33" t="s">
        <v>100</v>
      </c>
      <c r="B32" s="34"/>
      <c r="C32" s="35" t="str">
        <f>D10</f>
        <v>EUR</v>
      </c>
      <c r="D32" s="42">
        <f>PRODUCT(D13,D29,settings!A31)</f>
        <v>0</v>
      </c>
      <c r="E32" s="37"/>
    </row>
    <row r="33" spans="1:5" x14ac:dyDescent="0.3">
      <c r="A33" s="33" t="s">
        <v>101</v>
      </c>
      <c r="B33" s="34"/>
      <c r="C33" s="35"/>
      <c r="D33" s="42">
        <f>PRODUCT(D29,service!F17)</f>
        <v>0</v>
      </c>
      <c r="E33" s="37"/>
    </row>
    <row r="34" spans="1:5" x14ac:dyDescent="0.3">
      <c r="A34" s="33" t="s">
        <v>102</v>
      </c>
      <c r="B34" s="34"/>
      <c r="C34" s="35"/>
      <c r="D34" s="42">
        <f xml:space="preserve"> 'costi acquisto'!D18</f>
        <v>0</v>
      </c>
      <c r="E34" s="37"/>
    </row>
    <row r="35" spans="1:5" x14ac:dyDescent="0.3">
      <c r="D35" s="46"/>
      <c r="E35" s="37"/>
    </row>
    <row r="36" spans="1:5" x14ac:dyDescent="0.3">
      <c r="A36" s="61" t="s">
        <v>103</v>
      </c>
      <c r="B36" s="62"/>
      <c r="C36" s="59" t="str">
        <f>D10</f>
        <v>EUR</v>
      </c>
      <c r="D36" s="60">
        <f>SUM(D31,-D32,-D33,-D34)</f>
        <v>0</v>
      </c>
      <c r="E36" s="37"/>
    </row>
  </sheetData>
  <sheetProtection algorithmName="SHA-512" hashValue="GRuDHpZGMwe7GXhm7h90Dxh1geBBfIB+5PlOG/wKjwmIxxG4gnQILDsoAB65xkvzDkTp8ekR/6hGvxwYghy7gw==" saltValue="OXS7YrdYTAD1Y5+HsUypgQ==" spinCount="100000" sheet="1" objects="1" scenarios="1"/>
  <dataValidations xWindow="867" yWindow="528" count="23">
    <dataValidation type="decimal" allowBlank="1" showInputMessage="1" showErrorMessage="1" promptTitle="PREZZO DELLA BENZINA" prompt="Inserire il prezzo della benzina per unità di volume. Le cifre decimali vanno separate dalla virgola._x000a_" sqref="D13">
      <formula1>0.5</formula1>
      <formula2>9</formula2>
    </dataValidation>
    <dataValidation allowBlank="1" showInputMessage="1" showErrorMessage="1" promptTitle="LUNGHEZZA PERCORSO" prompt="Inserire la lunghezza totale del percorso." sqref="D17"/>
    <dataValidation allowBlank="1" showInputMessage="1" showErrorMessage="1" promptTitle="PREZZO DEL BIGLIETTO" prompt="Inserire il prezzo del biglietto per persona. Il prezzo suggerito a fianco è basato sulla lunghezza del percorso e su una media del prezzo rilevato tra i clienti Alpina." sqref="D19"/>
    <dataValidation allowBlank="1" showInputMessage="1" showErrorMessage="1" promptTitle="NUMERO DI VIAGGI / GIORNO" prompt="Inserire il numero medio di viaggi effettuati per ciascun giorno_x000a_" sqref="D21"/>
    <dataValidation allowBlank="1" showInputMessage="1" showErrorMessage="1" promptTitle="GIORNI OPERATIVI / ANNO" prompt="Inserire il numero di giorni operativi in un anno. Questo fattore dipende sovente anche dalle condizioni di innevamento, pertanto va inserita una stima media." sqref="D22"/>
    <dataValidation allowBlank="1" showInputMessage="1" showErrorMessage="1" prompt="Shows the total number of trips you will do during one winter season." sqref="E26:E27"/>
    <dataValidation allowBlank="1" showInputMessage="1" showErrorMessage="1" prompt="Shows the total distance covered during one winter season._x000a_This will determine the fuel cost and the maintenance cost." sqref="E28"/>
    <dataValidation allowBlank="1" showInputMessage="1" showErrorMessage="1" prompt="Shows the total operation hours during one winter season._x000a_It is determined considering the average speed resulting from a survey we conducted among our customers." sqref="E29:E30 D30"/>
    <dataValidation allowBlank="1" showInputMessage="1" showErrorMessage="1" prompt="Shows the total revenue from tickets, resulting by the ticket price multiplied by the total number of passengers per season." sqref="E31"/>
    <dataValidation allowBlank="1" showInputMessage="1" showErrorMessage="1" prompt="Shows the estimated fuel cost in one winter season. This is calculated basing an average fuel consumption resulting from a survey among our customers. " sqref="E32"/>
    <dataValidation allowBlank="1" showInputMessage="1" showErrorMessage="1" prompt="Shows the estimated routine maintenance cost per year. Calculated on the estimated operation hours, does not include the cost of extra maintenances and repairs due to breackdown or wear/tear. Labor cost billed with an average tariff of about 50 € / hour." sqref="E33"/>
    <dataValidation allowBlank="1" showInputMessage="1" showErrorMessage="1" prompt="Amortization calculated on the average cost of purchase for the snowmobile + trailer (not including shipping costs)._x000a_The amortization is spread on a period of 10 years by convention, however the machines are supposed to last much longer. " sqref="E34"/>
    <dataValidation allowBlank="1" showInputMessage="1" showErrorMessage="1" promptTitle="NET REVENUE" prompt="Shows the estimated net revenue from the activity, after deduction of the fuel cost, the maintenance cost, and the amortization of the purchase cost._x000a_" sqref="E36"/>
    <dataValidation allowBlank="1" showInputMessage="1" showErrorMessage="1" promptTitle="NUMERO MEDIO PASSEGGERI/VIAGGIO" prompt="Inserire il numero medio di passeggeri per viaggio. Questo non coincide necessariamente con la capacità massima dello SNOWBUS, ma sarà una media tra i viaggi a pieno carico e quelli con meno passeggeri.  " sqref="D20"/>
    <dataValidation allowBlank="1" showInputMessage="1" showErrorMessage="1" prompt="Numero totale di passeggeri trasportati in un anno. " sqref="D27"/>
    <dataValidation allowBlank="1" showInputMessage="1" showErrorMessage="1" prompt="Ammortamento calcolato sul prezzo di acquisto dello SNOWBUS, netto da eventuali costi di trasporto, ripartito su 10 anni. La durata delle motoslitte Alpina è di molto superiore, ma per convenzione si limita il periodo di ammortamento a 10 anni." sqref="D34"/>
    <dataValidation allowBlank="1" showInputMessage="1" showErrorMessage="1" prompt="Numero totale di viaggi eseguiti durante un anno" sqref="D26"/>
    <dataValidation allowBlank="1" showInputMessage="1" showErrorMessage="1" prompt="Totale distanza percorsa durante un anno. " sqref="D28"/>
    <dataValidation allowBlank="1" showInputMessage="1" showErrorMessage="1" prompt="Ore totali di lavoro della motoslitta in un anno, stimate in base ad una media operativa rilevata tra i clienti Alpina." sqref="D29"/>
    <dataValidation allowBlank="1" showInputMessage="1" showErrorMessage="1" prompt="Totale lordo incassato dai biglietti. " sqref="D31"/>
    <dataValidation allowBlank="1" showInputMessage="1" showErrorMessage="1" prompt="Costo totale stimato della benzina. E' basato sul consumo medio rilevato tra i clienti Alpina, in funzione della distanza annua percorsa. " sqref="D32"/>
    <dataValidation allowBlank="1" showInputMessage="1" showErrorMessage="1" prompt="Costo annuo stimato della manutenzione ordinaria della motoslitta. Include ricambi e manodopera stimata ad un costo orario di 50 €. Non include la manutenzione derivante da eventi straordinari." sqref="D33"/>
    <dataValidation allowBlank="1" showInputMessage="1" showErrorMessage="1" promptTitle="GUADAGNO NETTO STIMATO" prompt="Guadagno annuo calcolato al netto dei costi derivanti dal carburante, dalla manutenzione ordinaria e dall'ammortamento del costo di acquisto delle macchine. _x000a_" sqref="D36"/>
  </dataValidations>
  <pageMargins left="0.39370078740157483" right="0.39370078740157483" top="0.39370078740157483" bottom="0.39370078740157483" header="0" footer="0"/>
  <pageSetup paperSize="9" scale="130" orientation="portrait" r:id="rId1"/>
  <drawing r:id="rId2"/>
  <extLst>
    <ext xmlns:x14="http://schemas.microsoft.com/office/spreadsheetml/2009/9/main" uri="{CCE6A557-97BC-4b89-ADB6-D9C93CAAB3DF}">
      <x14:dataValidations xmlns:xm="http://schemas.microsoft.com/office/excel/2006/main" xWindow="867" yWindow="528" count="6">
        <x14:dataValidation type="list" allowBlank="1" showInputMessage="1" showErrorMessage="1" promptTitle="VALUTA" prompt="Selezionare la valuta dal menu">
          <x14:formula1>
            <xm:f>settings!$A$3:$A$5</xm:f>
          </x14:formula1>
          <xm:sqref>D10</xm:sqref>
        </x14:dataValidation>
        <x14:dataValidation type="list" allowBlank="1" showInputMessage="1" showErrorMessage="1" promptTitle="UNITA' DI LUNGHEZZA" prompt="Selezionare l'unità di misura della distanza dal menu_x000a_">
          <x14:formula1>
            <xm:f>settings!$B$3:$B$4</xm:f>
          </x14:formula1>
          <xm:sqref>D11</xm:sqref>
        </x14:dataValidation>
        <x14:dataValidation type="list" allowBlank="1" showInputMessage="1" showErrorMessage="1" promptTitle="UNITA' DI VOLUME" prompt="Selezionare l'unità di misura del volume dal menu_x000a__x000a__x000a_">
          <x14:formula1>
            <xm:f>settings!$C$3:$C$4</xm:f>
          </x14:formula1>
          <xm:sqref>D12</xm:sqref>
        </x14:dataValidation>
        <x14:dataValidation type="list" allowBlank="1" showInputMessage="1" showErrorMessage="1" promptTitle="VERSIONE DEL TRANSALP" prompt="Selezionare dal menu la versione del rimorchio, tra 6 o 9 posti. Il 6 posti è più indicato per percorsi ripidi, il 9 posti per percorsi più pianeggianti. Contattare Alpina Snowmobiles per verificare la versione più idonea al vostro percorso._x000a_">
          <x14:formula1>
            <xm:f>settings!$D$3:$D$4</xm:f>
          </x14:formula1>
          <xm:sqref>D14</xm:sqref>
        </x14:dataValidation>
        <x14:dataValidation type="list" allowBlank="1" showInputMessage="1" showErrorMessage="1" promptTitle="AVERAGE PASSENGERS PER TRIP" prompt="Enter the average number of passengers. This does not always correspond to the max passenger capacity, as sometime you will make trips with less passengers. The max capacity is the sum of the Transalp seats (6 o 9) plus 3 seats on the snowmobile.">
          <x14:formula1>
            <xm:f>settings!$F$3:$F$12</xm:f>
          </x14:formula1>
          <xm:sqref>D20</xm:sqref>
        </x14:dataValidation>
        <x14:dataValidation type="list" allowBlank="1" showInputMessage="1" showErrorMessage="1" promptTitle="TIPO DI PERCORSO / PENDENZA" prompt="Selezionare dal menu_x000a_">
          <x14:formula1>
            <xm:f>settings!$E$3:$E$5</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XFD1" workbookViewId="0">
      <selection sqref="A1:XFD1048576"/>
    </sheetView>
  </sheetViews>
  <sheetFormatPr defaultColWidth="0" defaultRowHeight="14.4" x14ac:dyDescent="0.3"/>
  <cols>
    <col min="1" max="1" width="12.109375" style="4" hidden="1" customWidth="1"/>
    <col min="2" max="2" width="9.88671875" hidden="1" customWidth="1"/>
    <col min="3" max="3" width="11.33203125" hidden="1" customWidth="1"/>
    <col min="4" max="4" width="17" hidden="1" customWidth="1"/>
    <col min="5" max="5" width="14" hidden="1" customWidth="1"/>
    <col min="6" max="6" width="12.44140625" hidden="1" customWidth="1"/>
    <col min="7" max="7" width="18.44140625" hidden="1" customWidth="1"/>
    <col min="8" max="8" width="8.88671875" hidden="1" customWidth="1"/>
    <col min="9" max="9" width="12.88671875" hidden="1" customWidth="1"/>
    <col min="10" max="10" width="16.88671875" hidden="1" customWidth="1"/>
    <col min="11" max="11" width="16.44140625" hidden="1" customWidth="1"/>
    <col min="12" max="12" width="21" hidden="1" customWidth="1"/>
    <col min="13" max="16384" width="8.88671875" hidden="1"/>
  </cols>
  <sheetData>
    <row r="1" spans="1:16" x14ac:dyDescent="0.3">
      <c r="A1" s="4" t="s">
        <v>0</v>
      </c>
      <c r="G1" t="s">
        <v>73</v>
      </c>
      <c r="I1" t="s">
        <v>72</v>
      </c>
      <c r="J1" t="s">
        <v>70</v>
      </c>
      <c r="K1" t="s">
        <v>71</v>
      </c>
      <c r="L1" t="s">
        <v>71</v>
      </c>
    </row>
    <row r="2" spans="1:16" x14ac:dyDescent="0.3">
      <c r="A2" s="5" t="s">
        <v>1</v>
      </c>
      <c r="B2" s="2" t="s">
        <v>5</v>
      </c>
      <c r="C2" s="2" t="s">
        <v>8</v>
      </c>
      <c r="D2" s="2" t="s">
        <v>9</v>
      </c>
      <c r="E2" s="2" t="s">
        <v>10</v>
      </c>
      <c r="F2" s="2" t="s">
        <v>11</v>
      </c>
      <c r="G2" s="2" t="s">
        <v>69</v>
      </c>
      <c r="H2" s="2" t="s">
        <v>14</v>
      </c>
      <c r="I2" s="2" t="s">
        <v>15</v>
      </c>
      <c r="J2" s="2" t="s">
        <v>16</v>
      </c>
      <c r="K2" s="2" t="s">
        <v>24</v>
      </c>
      <c r="L2" s="2" t="s">
        <v>28</v>
      </c>
      <c r="M2" s="1"/>
      <c r="N2" s="1"/>
      <c r="O2" s="1"/>
      <c r="P2" s="1"/>
    </row>
    <row r="3" spans="1:16" x14ac:dyDescent="0.3">
      <c r="A3" s="6" t="s">
        <v>2</v>
      </c>
      <c r="B3" s="1" t="s">
        <v>6</v>
      </c>
      <c r="C3" s="1" t="s">
        <v>12</v>
      </c>
      <c r="D3" s="1">
        <v>6</v>
      </c>
      <c r="E3" s="1" t="s">
        <v>109</v>
      </c>
      <c r="F3" s="1">
        <v>3</v>
      </c>
      <c r="G3" s="1"/>
      <c r="H3" s="1">
        <v>1</v>
      </c>
      <c r="I3" s="1">
        <v>1</v>
      </c>
      <c r="J3" s="1">
        <v>1.5</v>
      </c>
      <c r="K3" s="1">
        <v>25</v>
      </c>
      <c r="L3" s="1">
        <v>4</v>
      </c>
      <c r="M3" s="1"/>
      <c r="N3" s="1"/>
      <c r="O3" s="1"/>
      <c r="P3" s="1"/>
    </row>
    <row r="4" spans="1:16" x14ac:dyDescent="0.3">
      <c r="A4" s="6" t="s">
        <v>3</v>
      </c>
      <c r="B4" s="1" t="s">
        <v>7</v>
      </c>
      <c r="C4" s="1" t="s">
        <v>13</v>
      </c>
      <c r="D4" s="1">
        <v>9</v>
      </c>
      <c r="E4" s="1" t="s">
        <v>107</v>
      </c>
      <c r="F4" s="1">
        <v>4</v>
      </c>
      <c r="G4" s="1"/>
      <c r="H4" s="1">
        <v>1.05</v>
      </c>
      <c r="I4" s="1">
        <v>0.62137100000000001</v>
      </c>
      <c r="J4" s="1"/>
      <c r="K4" s="1">
        <v>23</v>
      </c>
      <c r="L4" s="1">
        <v>5</v>
      </c>
      <c r="M4" s="1"/>
      <c r="N4" s="1"/>
      <c r="O4" s="1"/>
      <c r="P4" s="1"/>
    </row>
    <row r="5" spans="1:16" x14ac:dyDescent="0.3">
      <c r="A5" s="6" t="s">
        <v>4</v>
      </c>
      <c r="B5" s="1"/>
      <c r="C5" s="1"/>
      <c r="D5" s="1"/>
      <c r="E5" s="1" t="s">
        <v>108</v>
      </c>
      <c r="F5" s="1">
        <v>5</v>
      </c>
      <c r="G5" s="1"/>
      <c r="H5" s="1">
        <v>1.46</v>
      </c>
      <c r="I5" s="1"/>
      <c r="J5" s="1"/>
      <c r="K5" s="1">
        <v>20</v>
      </c>
      <c r="L5" s="1">
        <v>6</v>
      </c>
      <c r="M5" s="1"/>
      <c r="N5" s="1"/>
      <c r="O5" s="1"/>
      <c r="P5" s="1"/>
    </row>
    <row r="6" spans="1:16" x14ac:dyDescent="0.3">
      <c r="A6" s="6"/>
      <c r="B6" s="1"/>
      <c r="C6" s="1"/>
      <c r="D6" s="1"/>
      <c r="E6" s="1"/>
      <c r="F6" s="1">
        <v>6</v>
      </c>
      <c r="G6" s="1"/>
      <c r="H6" s="1"/>
      <c r="I6" s="1"/>
      <c r="J6" s="1"/>
      <c r="K6" s="1"/>
      <c r="L6" s="1"/>
      <c r="M6" s="1"/>
      <c r="N6" s="1"/>
      <c r="O6" s="1"/>
      <c r="P6" s="1"/>
    </row>
    <row r="7" spans="1:16" x14ac:dyDescent="0.3">
      <c r="A7" s="6"/>
      <c r="B7" s="1"/>
      <c r="C7" s="1"/>
      <c r="D7" s="1"/>
      <c r="E7" s="1"/>
      <c r="F7" s="1">
        <v>7</v>
      </c>
      <c r="G7" s="1"/>
      <c r="H7" s="1"/>
      <c r="I7" s="1"/>
      <c r="J7" s="1"/>
      <c r="K7" s="1"/>
      <c r="L7" s="1"/>
      <c r="M7" s="1"/>
      <c r="N7" s="1"/>
      <c r="O7" s="1"/>
      <c r="P7" s="1"/>
    </row>
    <row r="8" spans="1:16" x14ac:dyDescent="0.3">
      <c r="A8" s="6"/>
      <c r="B8" s="1"/>
      <c r="C8" s="1"/>
      <c r="D8" s="1"/>
      <c r="E8" s="1"/>
      <c r="F8" s="1">
        <v>8</v>
      </c>
      <c r="G8" s="1"/>
      <c r="H8" s="1"/>
      <c r="I8" s="1"/>
      <c r="J8" s="1"/>
      <c r="K8" s="1"/>
      <c r="L8" s="1"/>
      <c r="M8" s="1"/>
      <c r="N8" s="1"/>
      <c r="O8" s="1"/>
      <c r="P8" s="1"/>
    </row>
    <row r="9" spans="1:16" x14ac:dyDescent="0.3">
      <c r="A9" s="6"/>
      <c r="B9" s="1"/>
      <c r="C9" s="1"/>
      <c r="D9" s="1"/>
      <c r="E9" s="1"/>
      <c r="F9" s="1">
        <v>9</v>
      </c>
      <c r="G9" s="1"/>
      <c r="H9" s="1"/>
      <c r="I9" s="1"/>
      <c r="J9" s="1"/>
      <c r="K9" s="1"/>
      <c r="L9" s="1"/>
      <c r="M9" s="1"/>
      <c r="N9" s="1"/>
      <c r="O9" s="1"/>
      <c r="P9" s="1"/>
    </row>
    <row r="10" spans="1:16" x14ac:dyDescent="0.3">
      <c r="A10" s="6"/>
      <c r="B10" s="1"/>
      <c r="C10" s="1"/>
      <c r="D10" s="1"/>
      <c r="E10" s="1"/>
      <c r="F10" s="1">
        <v>10</v>
      </c>
      <c r="G10" s="1"/>
      <c r="H10" s="1"/>
      <c r="I10" s="1"/>
      <c r="J10" s="1"/>
      <c r="K10" s="1"/>
      <c r="L10" s="1"/>
      <c r="M10" s="1"/>
      <c r="N10" s="1"/>
      <c r="O10" s="1"/>
      <c r="P10" s="1"/>
    </row>
    <row r="11" spans="1:16" x14ac:dyDescent="0.3">
      <c r="A11" s="6"/>
      <c r="B11" s="1"/>
      <c r="C11" s="1"/>
      <c r="D11" s="1"/>
      <c r="E11" s="1"/>
      <c r="F11" s="1">
        <v>11</v>
      </c>
      <c r="G11" s="1"/>
      <c r="H11" s="1"/>
      <c r="I11" s="1"/>
      <c r="J11" s="1"/>
      <c r="K11" s="1"/>
      <c r="L11" s="1"/>
      <c r="M11" s="1"/>
      <c r="N11" s="1"/>
      <c r="O11" s="1"/>
      <c r="P11" s="1"/>
    </row>
    <row r="12" spans="1:16" x14ac:dyDescent="0.3">
      <c r="A12" s="6"/>
      <c r="B12" s="1"/>
      <c r="C12" s="1"/>
      <c r="D12" s="1"/>
      <c r="E12" s="1"/>
      <c r="F12" s="1">
        <v>12</v>
      </c>
      <c r="G12" s="1"/>
      <c r="H12" s="1"/>
      <c r="I12" s="1"/>
      <c r="J12" s="1"/>
      <c r="K12" s="1"/>
      <c r="L12" s="1"/>
      <c r="M12" s="1"/>
      <c r="N12" s="1"/>
      <c r="O12" s="1"/>
      <c r="P12" s="1"/>
    </row>
    <row r="13" spans="1:16" x14ac:dyDescent="0.3">
      <c r="A13" s="6"/>
      <c r="B13" s="1"/>
      <c r="C13" s="1"/>
      <c r="D13" s="1"/>
      <c r="E13" s="1"/>
      <c r="F13" s="1"/>
      <c r="G13" s="1"/>
      <c r="H13" s="1"/>
      <c r="I13" s="1"/>
      <c r="J13" s="1"/>
      <c r="K13" s="1"/>
      <c r="L13" s="1"/>
      <c r="M13" s="1"/>
      <c r="N13" s="1"/>
      <c r="O13" s="1"/>
      <c r="P13" s="1"/>
    </row>
    <row r="15" spans="1:16" x14ac:dyDescent="0.3">
      <c r="A15" s="7" t="s">
        <v>17</v>
      </c>
    </row>
    <row r="17" spans="1:6" x14ac:dyDescent="0.3">
      <c r="A17" s="4">
        <f>PRODUCT(J3,CALCULATOR!D17)</f>
        <v>1.5</v>
      </c>
      <c r="B17" t="s">
        <v>18</v>
      </c>
      <c r="E17" t="s">
        <v>77</v>
      </c>
      <c r="F17" t="s">
        <v>76</v>
      </c>
    </row>
    <row r="18" spans="1:6" x14ac:dyDescent="0.3">
      <c r="A18" s="4">
        <f>IF(A17&lt;E18,E18,A17)</f>
        <v>10</v>
      </c>
      <c r="B18" t="s">
        <v>23</v>
      </c>
      <c r="E18">
        <f>IF(CALCULATOR!D11=settings!B4,F18*I4,F18)</f>
        <v>10</v>
      </c>
      <c r="F18" s="1">
        <v>10</v>
      </c>
    </row>
    <row r="19" spans="1:6" x14ac:dyDescent="0.3">
      <c r="A19" s="4">
        <f>IF(CALCULATOR!D11=settings!B4,A18/I4,A18)</f>
        <v>10</v>
      </c>
      <c r="B19" t="s">
        <v>19</v>
      </c>
    </row>
    <row r="20" spans="1:6" x14ac:dyDescent="0.3">
      <c r="A20" s="4">
        <f>IF(CALCULATOR!D10=settings!A4,A19*H4,A19)</f>
        <v>10</v>
      </c>
      <c r="B20" t="s">
        <v>20</v>
      </c>
    </row>
    <row r="21" spans="1:6" x14ac:dyDescent="0.3">
      <c r="A21" s="4">
        <f>IF(CALCULATOR!D10=settings!A5,A20*H5,A20)</f>
        <v>10</v>
      </c>
      <c r="B21" t="s">
        <v>21</v>
      </c>
    </row>
    <row r="22" spans="1:6" x14ac:dyDescent="0.3">
      <c r="A22" s="7">
        <f>A21</f>
        <v>10</v>
      </c>
      <c r="B22" s="3" t="s">
        <v>22</v>
      </c>
      <c r="C22" s="3"/>
      <c r="D22" s="3"/>
    </row>
    <row r="25" spans="1:6" x14ac:dyDescent="0.3">
      <c r="A25" s="4">
        <f>IF(CALCULATOR!D18=settings!E4,K4,K3)</f>
        <v>23</v>
      </c>
      <c r="B25" t="s">
        <v>26</v>
      </c>
    </row>
    <row r="26" spans="1:6" x14ac:dyDescent="0.3">
      <c r="A26" s="4">
        <f>IF(CALCULATOR!D18=settings!E5,K5,A25)</f>
        <v>23</v>
      </c>
      <c r="B26" t="s">
        <v>27</v>
      </c>
    </row>
    <row r="27" spans="1:6" x14ac:dyDescent="0.3">
      <c r="A27" s="7">
        <f>IF(CALCULATOR!D11=settings!B4,A26*I4,A26)</f>
        <v>23</v>
      </c>
      <c r="B27" s="3" t="s">
        <v>25</v>
      </c>
      <c r="C27" s="3"/>
    </row>
    <row r="29" spans="1:6" x14ac:dyDescent="0.3">
      <c r="A29" s="4">
        <f>IF(CALCULATOR!D18=settings!E4,L4,L3)</f>
        <v>5</v>
      </c>
      <c r="B29" t="s">
        <v>29</v>
      </c>
    </row>
    <row r="30" spans="1:6" x14ac:dyDescent="0.3">
      <c r="A30" s="4">
        <f>IF(CALCULATOR!D18=settings!E5,L5,A29)</f>
        <v>5</v>
      </c>
      <c r="B30" t="s">
        <v>30</v>
      </c>
    </row>
    <row r="31" spans="1:6" x14ac:dyDescent="0.3">
      <c r="A31" s="7">
        <f>IF(CALCULATOR!D12=settings!C4,A30*0.264172,A30)</f>
        <v>5</v>
      </c>
      <c r="B31" s="3" t="s">
        <v>31</v>
      </c>
      <c r="C31" s="3"/>
      <c r="D31" s="3"/>
    </row>
  </sheetData>
  <sheetProtection algorithmName="SHA-512" hashValue="gWQNIJokSs6ZIjdztOR/A6P7odM99BG8gD0WTH/Epm80qTwfUYGShLaxtGSD9JDUZhd0Rv4/mbm1NmmD91Zv9g==" saltValue="zP7+9J8o8SEk+W9vApGdRA==" spinCount="100000" sheet="1" objects="1" scenarios="1"/>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XFD1" workbookViewId="0">
      <selection sqref="A1:XFD1048576"/>
    </sheetView>
  </sheetViews>
  <sheetFormatPr defaultColWidth="0" defaultRowHeight="14.4" x14ac:dyDescent="0.3"/>
  <cols>
    <col min="1" max="1" width="33" style="9" hidden="1" customWidth="1"/>
    <col min="2" max="2" width="13.44140625" style="9" hidden="1" customWidth="1"/>
    <col min="3" max="4" width="8.88671875" style="9" hidden="1" customWidth="1"/>
    <col min="5" max="5" width="30.44140625" style="9" hidden="1" customWidth="1"/>
    <col min="6" max="6" width="14.21875" style="10" hidden="1" customWidth="1"/>
    <col min="7" max="7" width="18.88671875" style="9" hidden="1" customWidth="1"/>
    <col min="8" max="16384" width="8.88671875" style="9" hidden="1"/>
  </cols>
  <sheetData>
    <row r="1" spans="1:6" x14ac:dyDescent="0.3">
      <c r="A1" s="8" t="s">
        <v>53</v>
      </c>
      <c r="B1" s="8">
        <f>SUM(B3,B13,B24)</f>
        <v>5176.7700000000004</v>
      </c>
    </row>
    <row r="3" spans="1:6" x14ac:dyDescent="0.3">
      <c r="A3" s="8" t="s">
        <v>44</v>
      </c>
      <c r="B3" s="8">
        <f>SUM(B4:B9)</f>
        <v>2894.5</v>
      </c>
    </row>
    <row r="4" spans="1:6" x14ac:dyDescent="0.3">
      <c r="A4" s="9" t="s">
        <v>32</v>
      </c>
    </row>
    <row r="5" spans="1:6" x14ac:dyDescent="0.3">
      <c r="A5" s="9" t="s">
        <v>33</v>
      </c>
      <c r="B5" s="9">
        <v>495</v>
      </c>
    </row>
    <row r="6" spans="1:6" x14ac:dyDescent="0.3">
      <c r="A6" s="9" t="s">
        <v>36</v>
      </c>
      <c r="B6" s="9">
        <v>307</v>
      </c>
      <c r="E6" s="8" t="s">
        <v>54</v>
      </c>
      <c r="F6" s="11" t="s">
        <v>55</v>
      </c>
    </row>
    <row r="7" spans="1:6" x14ac:dyDescent="0.3">
      <c r="A7" s="9" t="s">
        <v>37</v>
      </c>
      <c r="B7" s="9">
        <v>116.5</v>
      </c>
    </row>
    <row r="8" spans="1:6" x14ac:dyDescent="0.3">
      <c r="A8" s="9" t="s">
        <v>46</v>
      </c>
      <c r="B8" s="9">
        <v>1380</v>
      </c>
      <c r="E8" s="8"/>
    </row>
    <row r="9" spans="1:6" x14ac:dyDescent="0.3">
      <c r="A9" s="9" t="s">
        <v>47</v>
      </c>
      <c r="B9" s="9">
        <v>596</v>
      </c>
    </row>
    <row r="12" spans="1:6" x14ac:dyDescent="0.3">
      <c r="E12" s="8"/>
    </row>
    <row r="13" spans="1:6" x14ac:dyDescent="0.3">
      <c r="A13" s="8" t="s">
        <v>45</v>
      </c>
      <c r="B13" s="8">
        <f>SUM(B14:B22)</f>
        <v>1585.5</v>
      </c>
    </row>
    <row r="14" spans="1:6" x14ac:dyDescent="0.3">
      <c r="A14" s="9" t="s">
        <v>34</v>
      </c>
    </row>
    <row r="15" spans="1:6" x14ac:dyDescent="0.3">
      <c r="A15" s="9" t="s">
        <v>35</v>
      </c>
      <c r="B15" s="9">
        <v>761</v>
      </c>
    </row>
    <row r="16" spans="1:6" x14ac:dyDescent="0.3">
      <c r="A16" s="9" t="s">
        <v>38</v>
      </c>
      <c r="B16" s="9">
        <v>61</v>
      </c>
    </row>
    <row r="17" spans="1:7" x14ac:dyDescent="0.3">
      <c r="A17" s="9" t="s">
        <v>39</v>
      </c>
      <c r="B17" s="9">
        <v>23.3</v>
      </c>
      <c r="E17" s="8" t="s">
        <v>75</v>
      </c>
      <c r="F17" s="11">
        <f>PRODUCT(B1,1/1399)</f>
        <v>3.7003359542530383</v>
      </c>
      <c r="G17" s="8" t="s">
        <v>74</v>
      </c>
    </row>
    <row r="18" spans="1:7" x14ac:dyDescent="0.3">
      <c r="A18" s="9" t="s">
        <v>40</v>
      </c>
      <c r="B18" s="9">
        <v>22.2</v>
      </c>
    </row>
    <row r="19" spans="1:7" x14ac:dyDescent="0.3">
      <c r="A19" s="9" t="s">
        <v>41</v>
      </c>
      <c r="B19" s="9">
        <v>3</v>
      </c>
    </row>
    <row r="20" spans="1:7" x14ac:dyDescent="0.3">
      <c r="A20" s="9" t="s">
        <v>48</v>
      </c>
      <c r="B20" s="9">
        <v>149</v>
      </c>
    </row>
    <row r="21" spans="1:7" x14ac:dyDescent="0.3">
      <c r="A21" s="9" t="s">
        <v>43</v>
      </c>
      <c r="B21" s="9">
        <v>240</v>
      </c>
    </row>
    <row r="22" spans="1:7" x14ac:dyDescent="0.3">
      <c r="A22" s="9" t="s">
        <v>42</v>
      </c>
      <c r="B22" s="9">
        <v>326</v>
      </c>
    </row>
    <row r="24" spans="1:7" x14ac:dyDescent="0.3">
      <c r="A24" s="8" t="s">
        <v>49</v>
      </c>
      <c r="B24" s="8">
        <f>SUM(B25:B28)</f>
        <v>696.77</v>
      </c>
    </row>
    <row r="25" spans="1:7" x14ac:dyDescent="0.3">
      <c r="A25" s="9" t="s">
        <v>50</v>
      </c>
      <c r="B25" s="9">
        <v>227</v>
      </c>
    </row>
    <row r="26" spans="1:7" x14ac:dyDescent="0.3">
      <c r="A26" s="9" t="s">
        <v>51</v>
      </c>
      <c r="B26" s="9">
        <v>119.77</v>
      </c>
    </row>
    <row r="28" spans="1:7" x14ac:dyDescent="0.3">
      <c r="A28" s="9" t="s">
        <v>52</v>
      </c>
      <c r="B28" s="9">
        <v>350</v>
      </c>
    </row>
  </sheetData>
  <sheetProtection algorithmName="SHA-512" hashValue="iQEFH3b4ljKYAbnr0h50jtFbDxYJFg3/pU26lqQZoQrajTRkJ8r58e0hjfiJMt2oG+r8QdAVov/WLRW26VAmMg==" saltValue="NAv9Ep7Qkq2CNa/syBMGP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8"/>
  <sheetViews>
    <sheetView topLeftCell="XFD1" workbookViewId="0">
      <selection sqref="A1:XFD1048576"/>
    </sheetView>
  </sheetViews>
  <sheetFormatPr defaultColWidth="0" defaultRowHeight="14.4" x14ac:dyDescent="0.3"/>
  <cols>
    <col min="1" max="1" width="27.5546875" hidden="1" customWidth="1"/>
    <col min="2" max="3" width="9.77734375" hidden="1" customWidth="1"/>
    <col min="4" max="7" width="0" hidden="1" customWidth="1"/>
    <col min="8" max="16384" width="8.88671875" hidden="1"/>
  </cols>
  <sheetData>
    <row r="3" spans="1:7" x14ac:dyDescent="0.3">
      <c r="A3" t="s">
        <v>56</v>
      </c>
      <c r="B3" s="12"/>
      <c r="C3" s="12" t="s">
        <v>2</v>
      </c>
      <c r="D3" s="12" t="s">
        <v>3</v>
      </c>
      <c r="E3" s="12" t="s">
        <v>4</v>
      </c>
    </row>
    <row r="4" spans="1:7" x14ac:dyDescent="0.3">
      <c r="A4" t="s">
        <v>57</v>
      </c>
      <c r="B4" s="12">
        <v>6</v>
      </c>
      <c r="C4" s="12">
        <v>39601</v>
      </c>
      <c r="D4" s="12">
        <v>44693</v>
      </c>
      <c r="E4" s="12">
        <v>61766.12</v>
      </c>
      <c r="F4" s="14"/>
      <c r="G4" t="s">
        <v>59</v>
      </c>
    </row>
    <row r="5" spans="1:7" x14ac:dyDescent="0.3">
      <c r="A5" t="s">
        <v>58</v>
      </c>
      <c r="B5" s="12">
        <v>9</v>
      </c>
      <c r="C5" s="12">
        <v>40691</v>
      </c>
      <c r="D5" s="12">
        <v>45973</v>
      </c>
      <c r="E5" s="13">
        <v>63534.48</v>
      </c>
      <c r="F5" s="14"/>
    </row>
    <row r="7" spans="1:7" x14ac:dyDescent="0.3">
      <c r="A7" t="s">
        <v>60</v>
      </c>
      <c r="B7">
        <v>10</v>
      </c>
    </row>
    <row r="10" spans="1:7" x14ac:dyDescent="0.3">
      <c r="A10" t="s">
        <v>65</v>
      </c>
      <c r="B10" t="b">
        <f>AND(CALCULATOR!D10='costi acquisto'!C3,CALCULATOR!D14='costi acquisto'!B4)</f>
        <v>0</v>
      </c>
      <c r="D10" t="str">
        <f>IF(B10=TRUE,C4,"")</f>
        <v/>
      </c>
    </row>
    <row r="11" spans="1:7" x14ac:dyDescent="0.3">
      <c r="A11" t="s">
        <v>66</v>
      </c>
      <c r="B11" t="b">
        <f>AND(CALCULATOR!D10='costi acquisto'!C3,CALCULATOR!D14='costi acquisto'!B5)</f>
        <v>0</v>
      </c>
      <c r="D11" t="str">
        <f t="shared" ref="D11" si="0">IF(B11=TRUE,C5,"")</f>
        <v/>
      </c>
    </row>
    <row r="12" spans="1:7" x14ac:dyDescent="0.3">
      <c r="A12" t="s">
        <v>61</v>
      </c>
      <c r="B12" t="b">
        <f>AND(CALCULATOR!D10='costi acquisto'!D3,CALCULATOR!D14='costi acquisto'!B4)</f>
        <v>0</v>
      </c>
      <c r="D12" t="str">
        <f>IF(B12=TRUE,D4,"")</f>
        <v/>
      </c>
    </row>
    <row r="13" spans="1:7" x14ac:dyDescent="0.3">
      <c r="A13" t="s">
        <v>62</v>
      </c>
      <c r="B13" t="b">
        <f>AND(CALCULATOR!D10='costi acquisto'!D3,CALCULATOR!D14='costi acquisto'!B5)</f>
        <v>0</v>
      </c>
      <c r="D13" t="str">
        <f>IF(B13=TRUE,D5,"")</f>
        <v/>
      </c>
    </row>
    <row r="14" spans="1:7" x14ac:dyDescent="0.3">
      <c r="A14" t="s">
        <v>63</v>
      </c>
      <c r="B14" t="b">
        <f>AND(CALCULATOR!D10='costi acquisto'!E3,CALCULATOR!D14='costi acquisto'!B4)</f>
        <v>0</v>
      </c>
      <c r="D14" t="str">
        <f>IF(B14=TRUE,E4,"")</f>
        <v/>
      </c>
    </row>
    <row r="15" spans="1:7" x14ac:dyDescent="0.3">
      <c r="A15" t="s">
        <v>64</v>
      </c>
      <c r="B15" t="b">
        <f>AND(CALCULATOR!D10='costi acquisto'!E3,CALCULATOR!D14='costi acquisto'!B5)</f>
        <v>0</v>
      </c>
      <c r="D15" t="str">
        <f>IF(B15=TRUE,E5,"")</f>
        <v/>
      </c>
    </row>
    <row r="17" spans="1:4" x14ac:dyDescent="0.3">
      <c r="A17" s="3" t="s">
        <v>67</v>
      </c>
      <c r="B17" s="3" t="str">
        <f>'costi acquisto'!D3</f>
        <v>USD</v>
      </c>
      <c r="C17" s="3"/>
      <c r="D17" s="3">
        <f>SUM(D10:D15)</f>
        <v>0</v>
      </c>
    </row>
    <row r="18" spans="1:4" x14ac:dyDescent="0.3">
      <c r="A18" t="s">
        <v>68</v>
      </c>
      <c r="D18">
        <f>PRODUCT(D17,1/B7)</f>
        <v>0</v>
      </c>
    </row>
  </sheetData>
  <sheetProtection algorithmName="SHA-512" hashValue="AygMqIL6BqJjAxdAwPaC3yyRAeVDVEgP2NjlPtUWFDwfRPeYyTzzaCOeCg0gMReN8Mfv65cPbjl1ZBD9ub0unQ==" saltValue="158ZWN44NpBRwWuRIBHMc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CALCULATOR</vt:lpstr>
      <vt:lpstr>settings</vt:lpstr>
      <vt:lpstr>service</vt:lpstr>
      <vt:lpstr>costi acquisto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Alpina Srl</dc:creator>
  <cp:lastModifiedBy>Win</cp:lastModifiedBy>
  <cp:lastPrinted>2023-11-09T11:13:03Z</cp:lastPrinted>
  <dcterms:created xsi:type="dcterms:W3CDTF">2023-10-27T13:29:53Z</dcterms:created>
  <dcterms:modified xsi:type="dcterms:W3CDTF">2023-11-16T08:25:56Z</dcterms:modified>
</cp:coreProperties>
</file>